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39" activeTab="0"/>
  </bookViews>
  <sheets>
    <sheet name="VA " sheetId="1" r:id="rId1"/>
    <sheet name="FBA" sheetId="2" r:id="rId2"/>
    <sheet name="Pinigu sraut" sheetId="3" r:id="rId3"/>
    <sheet name="finansav_sum4" sheetId="4" r:id="rId4"/>
    <sheet name="finansav_sum5" sheetId="5" r:id="rId5"/>
    <sheet name="Išankst. mok." sheetId="6" r:id="rId6"/>
    <sheet name="Trumpal. mok. sum" sheetId="7" r:id="rId7"/>
    <sheet name="Gautinos sum." sheetId="8" r:id="rId8"/>
    <sheet name="Pinigų ekvival" sheetId="9" r:id="rId9"/>
    <sheet name="KT_paj" sheetId="10" r:id="rId10"/>
    <sheet name="segment" sheetId="11" r:id="rId11"/>
    <sheet name="atsrg1" sheetId="12" r:id="rId12"/>
    <sheet name="gr.turto_atask" sheetId="13" r:id="rId13"/>
    <sheet name="nemater1" sheetId="14" r:id="rId14"/>
    <sheet name="ILGAL_turtas1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<sst xmlns="http://schemas.openxmlformats.org/spreadsheetml/2006/main" count="1444" uniqueCount="687">
  <si>
    <t>(viešojo sektoriaus subjekto arba viešojo sektoriaus subjektų grupės pavadinimas)</t>
  </si>
  <si>
    <t>(data)</t>
  </si>
  <si>
    <t>Eil. Nr.</t>
  </si>
  <si>
    <t>Straipsniai</t>
  </si>
  <si>
    <t>Ataskaitinis laikotarpis</t>
  </si>
  <si>
    <t>Praėjęs ataskaitinis laikotarpis</t>
  </si>
  <si>
    <t>A.</t>
  </si>
  <si>
    <t>I.</t>
  </si>
  <si>
    <t>II.</t>
  </si>
  <si>
    <t>III.</t>
  </si>
  <si>
    <t>Pagrindinės veiklos kitos pajamos</t>
  </si>
  <si>
    <t>B.</t>
  </si>
  <si>
    <t>PAGRINDINĖS VEIKLOS SĄNAUDOS</t>
  </si>
  <si>
    <t>IV.</t>
  </si>
  <si>
    <t xml:space="preserve">Kitos </t>
  </si>
  <si>
    <t>C.</t>
  </si>
  <si>
    <t>D.</t>
  </si>
  <si>
    <t>E.</t>
  </si>
  <si>
    <t>F.</t>
  </si>
  <si>
    <t>G.</t>
  </si>
  <si>
    <t>(vardas ir pavardė)</t>
  </si>
  <si>
    <t>APSKAITOS POLITIKOS KEITIMO IR ESMINIŲ APSKAITOS KLAIDŲ TAISYMO ĮTAKA</t>
  </si>
  <si>
    <t xml:space="preserve">Iš valstybės biudžeto </t>
  </si>
  <si>
    <t>Nusidėvėjimo ir amortizacijos</t>
  </si>
  <si>
    <t xml:space="preserve">Komandiruočių </t>
  </si>
  <si>
    <t>V.</t>
  </si>
  <si>
    <t xml:space="preserve">Transporto </t>
  </si>
  <si>
    <t xml:space="preserve">Kvalifikacijos kėlimo </t>
  </si>
  <si>
    <t>Kitos veiklos pajamos</t>
  </si>
  <si>
    <t>2 priedas</t>
  </si>
  <si>
    <t>Direktorius</t>
  </si>
  <si>
    <t>10-ojo VSAFAS „Kitos pajamos“</t>
  </si>
  <si>
    <t xml:space="preserve">        2 priedas</t>
  </si>
  <si>
    <t>KITOS PAJAMOS*</t>
  </si>
  <si>
    <t>Straipsnio pavadinimas</t>
  </si>
  <si>
    <t>1.</t>
  </si>
  <si>
    <t>1.1.</t>
  </si>
  <si>
    <t>Pajamos iš rinkliavų</t>
  </si>
  <si>
    <t>1.2.</t>
  </si>
  <si>
    <t>Pajamos iš administracinių baudų</t>
  </si>
  <si>
    <t>1.3.</t>
  </si>
  <si>
    <t>Pajamos iš dividendų</t>
  </si>
  <si>
    <t>1.4.</t>
  </si>
  <si>
    <t>Pajamos iš atsargų pardavimo</t>
  </si>
  <si>
    <t>1.5.</t>
  </si>
  <si>
    <t>Ilgalaikio materialiojo, nematerialiojo ir biologinio turto pardavimo pelnas</t>
  </si>
  <si>
    <t>1.6.</t>
  </si>
  <si>
    <t>Suteiktų paslaugų pajamos**</t>
  </si>
  <si>
    <t>1.7.</t>
  </si>
  <si>
    <t>Kitos</t>
  </si>
  <si>
    <t>2.</t>
  </si>
  <si>
    <t>2.1.</t>
  </si>
  <si>
    <t xml:space="preserve">Pajamos iš atsargų pardavimo </t>
  </si>
  <si>
    <t>2.2.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</si>
  <si>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</si>
  <si>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</si>
  <si>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</si>
  <si>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</si>
  <si>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</si>
  <si>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</si>
  <si>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</si>
  <si>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13-ojo VSAFAS „Nematerialusis turtas“</t>
  </si>
  <si>
    <t>1 priedas</t>
  </si>
  <si>
    <t>NEMATERIALIOJO TURTO BALANSINĖS VERTĖS PASIKEITIMAS PER ATASKAITINĮ LAIKOTARPĮ*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</si>
  <si>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</si>
  <si>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</si>
  <si>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</si>
  <si>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</si>
  <si>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</si>
  <si>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</si>
  <si>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</si>
  <si>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</si>
  <si>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</si>
  <si>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</si>
  <si>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</si>
  <si>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</si>
  <si>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</si>
  <si>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pirkto turto įsigijimo savikaina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</si>
  <si>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</si>
  <si>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</si>
  <si>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</si>
  <si>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</si>
  <si>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</si>
  <si>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</si>
  <si>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</si>
  <si>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</si>
  <si>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</si>
  <si>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</si>
  <si>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</si>
  <si>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</si>
  <si>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</si>
  <si>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</si>
  <si>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</si>
  <si>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</si>
  <si>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</si>
  <si>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</si>
  <si>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</si>
  <si>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</si>
  <si>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</si>
  <si>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</si>
  <si>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</si>
  <si>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</si>
  <si>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</si>
  <si>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</si>
  <si>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</si>
  <si>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</si>
  <si>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</si>
  <si>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</si>
  <si>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</si>
  <si>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</si>
  <si>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</si>
  <si>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</si>
  <si>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</si>
  <si>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</si>
  <si>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</si>
  <si>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</si>
  <si>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</si>
  <si>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</si>
  <si>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</si>
  <si>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</si>
  <si>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</si>
  <si>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</si>
  <si>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</si>
  <si>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20.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</si>
  <si>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</si>
  <si>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</si>
  <si>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</si>
  <si>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</si>
  <si>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</si>
  <si>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</si>
  <si>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</si>
  <si>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</si>
  <si>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</si>
  <si>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</si>
  <si>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</si>
  <si>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</si>
  <si>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</si>
  <si>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</si>
  <si>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</si>
  <si>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</si>
  <si>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</si>
  <si>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</si>
  <si>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Komunalinių paslaugų ir ryšių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</si>
  <si>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</si>
  <si>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</si>
  <si>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</si>
  <si>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</si>
  <si>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</si>
  <si>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</si>
  <si>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</si>
  <si>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</si>
  <si>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</si>
  <si>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</si>
  <si>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</si>
  <si>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</si>
  <si>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</si>
  <si>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</si>
  <si>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</si>
  <si>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</si>
  <si>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3.1.1.</t>
  </si>
  <si>
    <t>3.1.2.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</si>
  <si>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</si>
  <si>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</si>
  <si>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</si>
  <si>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</si>
  <si>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</si>
  <si>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</si>
  <si>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</si>
  <si>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</si>
  <si>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</si>
  <si>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</si>
  <si>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</si>
  <si>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</si>
  <si>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</si>
  <si>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</si>
  <si>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</si>
  <si>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</si>
  <si>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</si>
  <si>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 xml:space="preserve">                         8-ojo VSAFAS „Atsargos“</t>
  </si>
  <si>
    <t xml:space="preserve">                         1 priedas</t>
  </si>
  <si>
    <t>ATSARGŲ VERTĖS PASIKEITIMAS PER ATASKAITINĮ LAIKOTARPĮ*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</si>
  <si>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</si>
  <si>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</si>
  <si>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</si>
  <si>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</si>
  <si>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</si>
  <si>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</si>
  <si>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</si>
  <si>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</si>
  <si>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</si>
  <si>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</si>
  <si>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</si>
  <si>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</si>
  <si>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Atsargų sumažėjimas per ataskaitinį laikotarpį  (3.1+3.2+3.3+3.4)</t>
  </si>
  <si>
    <t>Parduota</t>
  </si>
  <si>
    <t>Perleista (paskirstyta)</t>
  </si>
  <si>
    <t>Sunaudota veikloje</t>
  </si>
  <si>
    <t>3.4.</t>
  </si>
  <si>
    <t>Kiti nurašymai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</si>
  <si>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</si>
  <si>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</si>
  <si>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</si>
  <si>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</si>
  <si>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Nuvertėjimo pergrupavimai (+/-)</t>
  </si>
  <si>
    <t>*Reikšmingos sumos turi būti detalizuojamos aiškinamojo rašto tekste.</t>
  </si>
  <si>
    <t>Paskutinė ataskaitinio laikotarpio diena</t>
  </si>
  <si>
    <t>Paskutinė praėjusio ataskaitinio laikotarpio diena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</si>
  <si>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</si>
  <si>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</si>
  <si>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</si>
  <si>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</si>
  <si>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</si>
  <si>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</si>
  <si>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</si>
  <si>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</si>
  <si>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</si>
  <si>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</si>
  <si>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</si>
  <si>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</si>
  <si>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</si>
  <si>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</si>
  <si>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</si>
  <si>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</si>
  <si>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</si>
  <si>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4.1.</t>
  </si>
  <si>
    <t>4.2.</t>
  </si>
  <si>
    <t>20-ojo VSAFAS „Finansavimo sumos“</t>
  </si>
  <si>
    <t>5 priedas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</si>
  <si>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</si>
  <si>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</si>
  <si>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</si>
  <si>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</si>
  <si>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</si>
  <si>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</si>
  <si>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</si>
  <si>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</si>
  <si>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</si>
  <si>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</si>
  <si>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</si>
  <si>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</si>
  <si>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</si>
  <si>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kitų šaltinių</t>
  </si>
  <si>
    <t>4-ojo VSAFAS „Grynojo turto pokyčių ataskaita“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</si>
  <si>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</si>
  <si>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</si>
  <si>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_____________________Nr. _____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</si>
  <si>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</si>
  <si>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Dalininkų kapitalas</t>
  </si>
  <si>
    <t>Tikrosios vertės rezervas</t>
  </si>
  <si>
    <t>Nuosavybės metodo įtaka</t>
  </si>
  <si>
    <t>Sukauptas perviršis ar deficitas</t>
  </si>
  <si>
    <t>x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</si>
  <si>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</si>
  <si>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</si>
  <si>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</si>
  <si>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</si>
  <si>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</si>
  <si>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 xml:space="preserve"> __________________</t>
  </si>
  <si>
    <t>(teisės aktais įpareigoto pasirašyti asmens pareigų pavadinimas)</t>
  </si>
  <si>
    <t>(parašas)</t>
  </si>
  <si>
    <t>2-ojo VSAFAS „Finansinės būklės ataskaita“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</si>
  <si>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</si>
  <si>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</si>
  <si>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</si>
  <si>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</si>
  <si>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</si>
  <si>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</si>
  <si>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</si>
  <si>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</si>
  <si>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</si>
  <si>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</si>
  <si>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</si>
  <si>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</si>
  <si>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</si>
  <si>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</si>
  <si>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</si>
  <si>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</si>
  <si>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</si>
  <si>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</si>
  <si>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</si>
  <si>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</si>
  <si>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</si>
  <si>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</si>
  <si>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</si>
  <si>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</si>
  <si>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</si>
  <si>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</si>
  <si>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</si>
  <si>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</si>
  <si>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</si>
  <si>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</si>
  <si>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</si>
  <si>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</si>
  <si>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</si>
  <si>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</si>
  <si>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</si>
  <si>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</si>
  <si>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</si>
  <si>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</si>
  <si>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Pagaminta produkcija, atsargos, skirtos parduoti (perduoti)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</si>
  <si>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</si>
  <si>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</si>
  <si>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</si>
  <si>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</si>
  <si>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</si>
  <si>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</si>
  <si>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</si>
  <si>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</si>
  <si>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</si>
  <si>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</si>
  <si>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</si>
  <si>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</si>
  <si>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</si>
  <si>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</si>
  <si>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</si>
  <si>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</si>
  <si>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</si>
  <si>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</si>
  <si>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</si>
  <si>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</si>
  <si>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</si>
  <si>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</si>
  <si>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</si>
  <si>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</si>
  <si>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</si>
  <si>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</si>
  <si>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</si>
  <si>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</si>
  <si>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</si>
  <si>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</si>
  <si>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</si>
  <si>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</si>
  <si>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</si>
  <si>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</si>
  <si>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</si>
  <si>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</si>
  <si>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</si>
  <si>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</si>
  <si>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</si>
  <si>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</si>
  <si>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</si>
  <si>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</si>
  <si>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</si>
  <si>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</si>
  <si>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</si>
  <si>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</si>
  <si>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</si>
  <si>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</si>
  <si>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</si>
  <si>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</si>
  <si>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</si>
  <si>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</si>
  <si>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</si>
  <si>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</si>
  <si>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</si>
  <si>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12-ojo VSAFAS „Ilgalaikis materialusis turtas“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</si>
  <si>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</si>
  <si>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</si>
  <si>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</si>
  <si>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</si>
  <si>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</si>
  <si>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</si>
  <si>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</si>
  <si>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</si>
  <si>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</si>
  <si>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</si>
  <si>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</si>
  <si>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</si>
  <si>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</si>
  <si>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</si>
  <si>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</si>
  <si>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</si>
  <si>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</si>
  <si>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</si>
  <si>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</si>
  <si>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</si>
  <si>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</si>
  <si>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</si>
  <si>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</si>
  <si>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</si>
  <si>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</si>
  <si>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</si>
  <si>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</si>
  <si>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</si>
  <si>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</si>
  <si>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</si>
  <si>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</si>
  <si>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</si>
  <si>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</si>
  <si>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</si>
  <si>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</si>
  <si>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</si>
  <si>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t>26.</t>
  </si>
  <si>
    <t>* - Pažymėti ataskaitos laukai nepildomi.</t>
  </si>
  <si>
    <t>**- Kito subjekto sukaupta turto nusidėvėjimo arba nuvertėjimo suma iki perdavimo.</t>
  </si>
  <si>
    <t>Janas Ryzgelis</t>
  </si>
  <si>
    <t>190139997    Baltijos g. 30, Kaunas</t>
  </si>
  <si>
    <t>190139997  Baltijos g. 30, Kaunas</t>
  </si>
  <si>
    <t xml:space="preserve"> Finansavimo sumos (gautos), išskyrus neatlygintinai gautą turtą </t>
  </si>
  <si>
    <t>Neatlygintinai gautas turtas</t>
  </si>
  <si>
    <t>Finansavimo sumų sumažėjimas dėl turto pardavimo</t>
  </si>
  <si>
    <t>190139997     Baltijos g. 30, Kaunas</t>
  </si>
  <si>
    <t xml:space="preserve">            20-ojo VSAFAS „Finansavimo sumos“</t>
  </si>
  <si>
    <t xml:space="preserve">            4 priedas</t>
  </si>
  <si>
    <t>Finansavimo sumų pergrupa-vimas</t>
  </si>
  <si>
    <t>3-iojo VSAFAS „Veiklos rezultatų ataskaita“</t>
  </si>
  <si>
    <t>190139997   Baltijos g. 30, Kaunas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</si>
  <si>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</si>
  <si>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</si>
  <si>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</si>
  <si>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</si>
  <si>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</si>
  <si>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</si>
  <si>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</si>
  <si>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</si>
  <si>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</si>
  <si>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</si>
  <si>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</si>
  <si>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</si>
  <si>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</si>
  <si>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</si>
  <si>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</si>
  <si>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</si>
  <si>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III.2.</t>
  </si>
  <si>
    <t>Pervestinų pagrindinės veiklos kitų pajamų suma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</si>
  <si>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</si>
  <si>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</si>
  <si>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</si>
  <si>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</si>
  <si>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</si>
  <si>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</si>
  <si>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</si>
  <si>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</si>
  <si>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</si>
  <si>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</si>
  <si>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</si>
  <si>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</si>
  <si>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</si>
  <si>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</si>
  <si>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</si>
  <si>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</si>
  <si>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</si>
  <si>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</si>
  <si>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</si>
  <si>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</si>
  <si>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</si>
  <si>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</si>
  <si>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</si>
  <si>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</si>
  <si>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</si>
  <si>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</si>
  <si>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</si>
  <si>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</si>
  <si>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</si>
  <si>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</si>
  <si>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</si>
  <si>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</si>
  <si>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</si>
  <si>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</si>
  <si>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</si>
  <si>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</si>
  <si>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</si>
  <si>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</si>
  <si>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</si>
  <si>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Likutis užpraėjusio laikotarpio paskutinę dieną</t>
  </si>
  <si>
    <t>Likutis praėjusio laikotarpio paskutinę dieną</t>
  </si>
  <si>
    <t>Likutis ataskaitinio laikotarpio paskutinę dieną</t>
  </si>
  <si>
    <t>Kiti pokyčiai ( jungimai )</t>
  </si>
  <si>
    <t>Nemokamai gautų atsargų įsigijimo savikaina</t>
  </si>
  <si>
    <t>Per ataskaitinį laikotarpį parduotų, perleistų (paskirstytų), sunaudotų ir nurašytų atsargų nuvertėjimas (11.1+11.2+11.3+11.4)</t>
  </si>
  <si>
    <t>11.1.</t>
  </si>
  <si>
    <t>11.2.</t>
  </si>
  <si>
    <t>11.3.</t>
  </si>
  <si>
    <t>11.4.</t>
  </si>
  <si>
    <t>Atsargų įsigijimo vertė ataskaitinio laikotarpio pabaigoje (1+3+4+5)</t>
  </si>
  <si>
    <t>Atsargų nuvertėjimas ataskaitinio laikotarpio pabaigoje (7+8+9+10+11+12+13)</t>
  </si>
  <si>
    <t>Atsargų balansinė vertė ataskaitinio laikotarpio pabaigoje (6+14)</t>
  </si>
  <si>
    <t>Atsargų balansinė vertė ataskaitinio laikotarpio pradžioje (1+7)</t>
  </si>
  <si>
    <t>17-ojo VSAFAS „Finansinis turtas ir finansiniai įsipareigojimai“</t>
  </si>
  <si>
    <t>8 priedas</t>
  </si>
  <si>
    <t>INFORMACIJA APIE PINIGUS IR PINIGŲ EKVIVALENTUS</t>
  </si>
  <si>
    <t>iš viso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</si>
  <si>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</si>
  <si>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</si>
  <si>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</si>
  <si>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</si>
  <si>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</si>
  <si>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</si>
  <si>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</si>
  <si>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</si>
  <si>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</si>
  <si>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</si>
  <si>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</si>
  <si>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</si>
  <si>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</si>
  <si>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</si>
  <si>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</si>
  <si>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</si>
  <si>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</si>
  <si>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</si>
  <si>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</si>
  <si>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</si>
  <si>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</si>
  <si>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</si>
  <si>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</si>
  <si>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</si>
  <si>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</si>
  <si>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</si>
  <si>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</si>
  <si>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1901377793  Baltijos g. 30, Kaunas</t>
  </si>
  <si>
    <t>12 priedas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</si>
  <si>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</si>
  <si>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</si>
  <si>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</si>
  <si>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</si>
  <si>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</si>
  <si>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</si>
  <si>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</si>
  <si>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</si>
  <si>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</si>
  <si>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7 priedas</t>
  </si>
  <si>
    <r>
      <t>INFORMACIJA APIE PER VIENUS METUS GAUTINAS SUMAS</t>
    </r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</si>
  <si>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</si>
  <si>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</si>
  <si>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</si>
  <si>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</si>
  <si>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</si>
  <si>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</si>
  <si>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</si>
  <si>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</si>
  <si>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</si>
  <si>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</si>
  <si>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</si>
  <si>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</si>
  <si>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</si>
  <si>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</si>
  <si>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</si>
  <si>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</si>
  <si>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</si>
  <si>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</si>
  <si>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</si>
  <si>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</si>
  <si>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</si>
  <si>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</si>
  <si>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</si>
  <si>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</si>
  <si>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</si>
  <si>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t>Per vienus metus gautinų sumų balansinė vertė (1+2)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</si>
  <si>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</si>
  <si>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</si>
  <si>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</si>
  <si>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</si>
  <si>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</si>
  <si>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</si>
  <si>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</si>
  <si>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</si>
  <si>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</si>
  <si>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</si>
  <si>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</si>
  <si>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(1+2)</t>
  </si>
  <si>
    <t xml:space="preserve">                                                                                           6 priedas               </t>
  </si>
  <si>
    <t>                                                                                           6-ojo VSAFAS „Finansinių ataskaitų aiškinamasis raštas“</t>
  </si>
  <si>
    <t>5-ojo VSAFAS „Pinigų srautų ataskaita“</t>
  </si>
  <si>
    <t>PINIGŲ SRAUTŲ ATASKAITA</t>
  </si>
  <si>
    <t>Tiesioginiai pinigų srautai</t>
  </si>
  <si>
    <t>Netiesioginiai pinigų srautai</t>
  </si>
  <si>
    <t>3</t>
  </si>
  <si>
    <t>Įplaukos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</si>
  <si>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</si>
  <si>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</si>
  <si>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</si>
  <si>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</si>
  <si>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</si>
  <si>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</si>
  <si>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</si>
  <si>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</si>
  <si>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</si>
  <si>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I.5.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</si>
  <si>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</si>
  <si>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</si>
  <si>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</si>
  <si>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</si>
  <si>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</si>
  <si>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</si>
  <si>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</si>
  <si>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</si>
  <si>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</si>
  <si>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</si>
  <si>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Kitiems subjektams</t>
  </si>
  <si>
    <t>Išmokos</t>
  </si>
  <si>
    <t>III.7</t>
  </si>
  <si>
    <t>III.8</t>
  </si>
  <si>
    <t>III.9</t>
  </si>
  <si>
    <t>III.10</t>
  </si>
  <si>
    <t>III.11</t>
  </si>
  <si>
    <t>III.12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</si>
  <si>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</si>
  <si>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</si>
  <si>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</si>
  <si>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</si>
  <si>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IV.3</t>
  </si>
  <si>
    <t>FINANSINĖS VEIKLOS PINIGŲ SRAUTAI</t>
  </si>
  <si>
    <t>Įplaukos iš gautų paskolų</t>
  </si>
  <si>
    <t>Finansinės nuomos (lizingo) įsipareigojimų apmokėjimas</t>
  </si>
  <si>
    <t>IV.4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</si>
  <si>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</si>
  <si>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</si>
  <si>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</si>
  <si>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</si>
  <si>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</si>
  <si>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</si>
  <si>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</si>
  <si>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Finansavimo sumos pagal šaltinį, tikslinę paskirtį ir jų pokyčiai per ataskaitinį laikotarpį</t>
  </si>
  <si>
    <t>Vyr. buhalterė</t>
  </si>
  <si>
    <t>Irena Žižytė</t>
  </si>
  <si>
    <t>Nr.3</t>
  </si>
  <si>
    <t>Nr.5</t>
  </si>
  <si>
    <t>Nr.1</t>
  </si>
  <si>
    <t>Nr.2</t>
  </si>
  <si>
    <t>Nr.4</t>
  </si>
  <si>
    <t>Nr.6</t>
  </si>
  <si>
    <t>Nr.7</t>
  </si>
  <si>
    <t>Nr.8</t>
  </si>
  <si>
    <t>(viešojo sektoriaus subjekto vadovas arba jo įgaliotas administracijos                                      (parašas)</t>
  </si>
  <si>
    <t xml:space="preserve">vadovas) </t>
  </si>
  <si>
    <t xml:space="preserve">                   Vyr. buhalterė</t>
  </si>
  <si>
    <t>(vyriausiasis buhalteris (buhalteris))                                                                                             (parašas)</t>
  </si>
  <si>
    <t xml:space="preserve">                      Direktorius</t>
  </si>
  <si>
    <t>( viešojo sektoriaus subjekto vadovas arba jo įgaliotas administracijos  vadovas)                            (parašas)</t>
  </si>
  <si>
    <t xml:space="preserve">      Vyr. buhalterė</t>
  </si>
  <si>
    <t>( vyriausias buhalteris ( buhalteris )</t>
  </si>
  <si>
    <t>(Žemesniojo lygio viešojo sektoriaus subjektų, išskyrus mokesčių fondus ir išteklių fondus, pinigų srautų ataskaitos forma)</t>
  </si>
  <si>
    <t>190139997, Baltijos g. 30, Kaunas</t>
  </si>
  <si>
    <t>(viešojo sektoriaus subjekto, parengusio pinigų srautų ataskaitą (konsoliduotąją pinigų srautų ataskaitą), kodas, adresas)</t>
  </si>
  <si>
    <t>Finansavimo sumos kitoms išlaidoms ir atsargoms:</t>
  </si>
  <si>
    <t xml:space="preserve"> Viešojo sektoriaus subjektams</t>
  </si>
  <si>
    <t>Ilgalaikio finansinio turto perleidimas</t>
  </si>
  <si>
    <t>Terminuotųjų indėlių (padidėjimas) sumažėjimas</t>
  </si>
  <si>
    <t>Kiti investicinės veiklos pinigų srautai</t>
  </si>
  <si>
    <t>Gautų paskolų grąžinimas</t>
  </si>
  <si>
    <t>Gautos finansavimo sumos ilgalaikiam ir biologiniam turtui įsigyti:</t>
  </si>
  <si>
    <t>Iš ES, užsienio valstybių ir tarptautinių  organizacijų</t>
  </si>
  <si>
    <t xml:space="preserve">Grąžintos ir perduotos finansavimo sumos ilgalaikiam ir biologiniam turtui įsigyti </t>
  </si>
  <si>
    <t xml:space="preserve">(viešojo sektoriaus subjekto vadovas arba jo įgaliotas administracijos </t>
  </si>
  <si>
    <t>vadovas)</t>
  </si>
  <si>
    <t>(vyriausiasis buhalteris (buhalteris))</t>
  </si>
  <si>
    <t>Nematerialiojo turto likutinė vertė ataskaitinio laikotarpio pabaigoje (5+11+18)</t>
  </si>
  <si>
    <t>Nematerialiojo turto likutinė vertė  ataskaitinio laikotarpio pradžioje (1+6+12)</t>
  </si>
  <si>
    <t>Ilgalaikio materialiojo turto likutinė vertė ataskaitinio laikotarpio pabaigoje (5+11+18+ 24)</t>
  </si>
  <si>
    <t>Ilgalaikio materialiojo turto likutinė vertė ataskaitinio laikotarpio pradžioje (1+6+12+19)</t>
  </si>
  <si>
    <t>Įsigijimo ar pasigaminimo savikaina ataskaitinio laikotarpio pabaigoje (1+2-3+/+4)</t>
  </si>
  <si>
    <t>Nr. 10</t>
  </si>
  <si>
    <t>Nr. 9</t>
  </si>
  <si>
    <t>\</t>
  </si>
  <si>
    <t>KAUNO MILIKONIŲ PAGRINDINĖ MOKYKLA</t>
  </si>
  <si>
    <t>Už suteiktas paslaugas iš biudžeto</t>
  </si>
  <si>
    <t xml:space="preserve">Nuomos </t>
  </si>
  <si>
    <t xml:space="preserve">           Pateikimo valiuta ir tikslumas: eurais arba tūkstančiais eurų</t>
  </si>
  <si>
    <r>
      <t xml:space="preserve">Pateikimo valiuta ir tikslumas: eurais </t>
    </r>
    <r>
      <rPr>
        <i/>
        <sz val="10"/>
        <rFont val="TimesNewRoman,Bold"/>
        <family val="0"/>
      </rPr>
      <t>arba tūkstančiais eurų</t>
    </r>
  </si>
  <si>
    <t>Pateikimo valiuta ir tikslumas: eurais arba tūkstančiais eurų</t>
  </si>
  <si>
    <t xml:space="preserve">               Pateikimo valiuta ir tikslumas: eurais arba tūkstančiais eurų</t>
  </si>
  <si>
    <t>Vyr. buhalterė                                     Irena Žižytė</t>
  </si>
  <si>
    <t>Jungimai</t>
  </si>
  <si>
    <t>11=9+10</t>
  </si>
  <si>
    <t xml:space="preserve">  1 priedas</t>
  </si>
  <si>
    <r>
      <t xml:space="preserve">INFORMACIJA PAGAL VEIKLOS SEGMENTUS </t>
    </r>
  </si>
  <si>
    <t>Praėjusio ataskaitinio laikotarpio informacija pagal</t>
  </si>
  <si>
    <t>veiklos segmentus</t>
  </si>
  <si>
    <t>Finansinių ataskaitų straipsniai</t>
  </si>
  <si>
    <t>PAGAL 2016 M. GRUOŽIO 31 D. DUOMENIS</t>
  </si>
  <si>
    <t>2017-03-10 Nr 34-50</t>
  </si>
  <si>
    <t>PAGAL 2016 M . GRUODŽIO 31 D. DUOMENIS</t>
  </si>
  <si>
    <t>2016-03-10 Nr. 34-51</t>
  </si>
  <si>
    <t xml:space="preserve">PAGAL 2016 M. GRUODŽIO 31 D. DUOMENIS </t>
  </si>
  <si>
    <t xml:space="preserve">     Nr. 34-52</t>
  </si>
  <si>
    <t>Sukauptas perviršis ar deficitas prieš nuosavybės metodo įtaką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</si>
  <si>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</si>
  <si>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</si>
  <si>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</si>
  <si>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 xml:space="preserve">Kiti pokyčiai </t>
  </si>
  <si>
    <t>Mažumos dalis</t>
  </si>
  <si>
    <t>PAGAL 2016  M.  GRUODŽIO  31   D. DUOMENIS</t>
  </si>
  <si>
    <t>2017-03-10 Nr. 34-59</t>
  </si>
  <si>
    <t>Ataskaitinis laikotarpis 2016-01-01-2016-12-31</t>
  </si>
  <si>
    <t>INFORMACIJA APIE KAI KURIAS TRUMPALAIKES MOKĖTINAS SUMAS</t>
  </si>
  <si>
    <t>Tarp jų viešojo sektoriaus subjektams</t>
  </si>
  <si>
    <t>Tarp jų kontroliuojamiems ir asocijuotiesiems ne viešojo sektoriaus subjektams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</si>
</sst>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00\ _L_t_-;\-* #,##0.000\ _L_t_-;_-* &quot;-&quot;??\ _L_t_-;_-@_-"/>
    <numFmt numFmtId="183" formatCode="_-* #,##0.0000\ _L_t_-;\-* #,##0.0000\ _L_t_-;_-* &quot;-&quot;??\ _L_t_-;_-@_-"/>
    <numFmt numFmtId="184" formatCode="0.000000"/>
    <numFmt numFmtId="185" formatCode="0.00000"/>
    <numFmt numFmtId="186" formatCode="0.0000"/>
    <numFmt numFmtId="187" formatCode="_(* #,##0.0_);_(* \(#,##0.0\);_(* &quot;-&quot;??_);_(@_)"/>
  </numFmts>
  <fonts count="8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(W1)"/>
      <family val="1"/>
    </font>
    <font>
      <strike/>
      <sz val="10"/>
      <name val="Times New Roman"/>
      <family val="1"/>
    </font>
    <font>
      <sz val="9"/>
      <name val="Times New (W1)"/>
      <family val="1"/>
    </font>
    <font>
      <sz val="10"/>
      <name val="TimesNewRoman,Bold"/>
      <family val="0"/>
    </font>
    <font>
      <b/>
      <sz val="12"/>
      <name val="TimesNewRoman,Bold"/>
      <family val="0"/>
    </font>
    <font>
      <i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i/>
      <sz val="10"/>
      <name val="TimesNewRoman,Bold"/>
      <family val="0"/>
    </font>
    <font>
      <b/>
      <strike/>
      <sz val="12"/>
      <name val="Times New Roman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33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left"/>
    </xf>
    <xf numFmtId="0" fontId="9" fillId="32" borderId="15" xfId="0" applyFont="1" applyFill="1" applyBorder="1" applyAlignment="1">
      <alignment/>
    </xf>
    <xf numFmtId="0" fontId="9" fillId="32" borderId="13" xfId="0" applyFont="1" applyFill="1" applyBorder="1" applyAlignment="1">
      <alignment horizontal="left" wrapText="1" indent="1"/>
    </xf>
    <xf numFmtId="49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3" xfId="0" applyFont="1" applyFill="1" applyBorder="1" applyAlignment="1">
      <alignment wrapText="1"/>
    </xf>
    <xf numFmtId="0" fontId="5" fillId="32" borderId="15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/>
    </xf>
    <xf numFmtId="0" fontId="12" fillId="32" borderId="0" xfId="0" applyFont="1" applyFill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0" xfId="0" applyFont="1" applyFill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32" borderId="19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49" fontId="5" fillId="32" borderId="11" xfId="0" applyNumberFormat="1" applyFont="1" applyFill="1" applyBorder="1" applyAlignment="1">
      <alignment/>
    </xf>
    <xf numFmtId="49" fontId="5" fillId="32" borderId="12" xfId="0" applyNumberFormat="1" applyFont="1" applyFill="1" applyBorder="1" applyAlignment="1">
      <alignment/>
    </xf>
    <xf numFmtId="49" fontId="5" fillId="32" borderId="13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left" vertical="center"/>
    </xf>
    <xf numFmtId="16" fontId="5" fillId="0" borderId="12" xfId="0" applyNumberFormat="1" applyFont="1" applyBorder="1" applyAlignment="1">
      <alignment/>
    </xf>
    <xf numFmtId="16" fontId="5" fillId="32" borderId="12" xfId="0" applyNumberFormat="1" applyFont="1" applyFill="1" applyBorder="1" applyAlignment="1">
      <alignment/>
    </xf>
    <xf numFmtId="16" fontId="5" fillId="32" borderId="15" xfId="0" applyNumberFormat="1" applyFont="1" applyFill="1" applyBorder="1" applyAlignment="1">
      <alignment/>
    </xf>
    <xf numFmtId="0" fontId="5" fillId="0" borderId="13" xfId="0" applyFont="1" applyBorder="1" applyAlignment="1">
      <alignment vertical="top" wrapText="1"/>
    </xf>
    <xf numFmtId="49" fontId="5" fillId="0" borderId="12" xfId="0" applyNumberFormat="1" applyFont="1" applyBorder="1" applyAlignment="1">
      <alignment/>
    </xf>
    <xf numFmtId="49" fontId="5" fillId="32" borderId="15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0" fontId="14" fillId="32" borderId="10" xfId="0" applyFont="1" applyFill="1" applyBorder="1" applyAlignment="1">
      <alignment horizontal="left" wrapText="1"/>
    </xf>
    <xf numFmtId="0" fontId="14" fillId="0" borderId="13" xfId="0" applyFont="1" applyBorder="1" applyAlignment="1">
      <alignment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/>
    </xf>
    <xf numFmtId="0" fontId="0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vertical="center" wrapText="1"/>
    </xf>
    <xf numFmtId="0" fontId="12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/>
    </xf>
    <xf numFmtId="0" fontId="0" fillId="32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0" fillId="0" borderId="0" xfId="53" applyAlignment="1" applyProtection="1">
      <alignment/>
      <protection/>
    </xf>
    <xf numFmtId="0" fontId="21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22" fillId="32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/>
    </xf>
    <xf numFmtId="0" fontId="18" fillId="32" borderId="16" xfId="0" applyFont="1" applyFill="1" applyBorder="1" applyAlignment="1">
      <alignment horizontal="left" vertical="center"/>
    </xf>
    <xf numFmtId="0" fontId="18" fillId="32" borderId="16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 wrapText="1"/>
    </xf>
    <xf numFmtId="16" fontId="5" fillId="32" borderId="15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16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16" fontId="5" fillId="32" borderId="10" xfId="0" applyNumberFormat="1" applyFont="1" applyFill="1" applyBorder="1" applyAlignment="1" quotePrefix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16" fontId="5" fillId="0" borderId="10" xfId="0" applyNumberFormat="1" applyFont="1" applyFill="1" applyBorder="1" applyAlignment="1">
      <alignment horizontal="left" vertical="center"/>
    </xf>
    <xf numFmtId="0" fontId="5" fillId="32" borderId="10" xfId="0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 wrapText="1"/>
    </xf>
    <xf numFmtId="0" fontId="18" fillId="32" borderId="12" xfId="0" applyFont="1" applyFill="1" applyBorder="1" applyAlignment="1">
      <alignment horizontal="left" vertical="center"/>
    </xf>
    <xf numFmtId="0" fontId="18" fillId="32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32" borderId="13" xfId="0" applyFont="1" applyFill="1" applyBorder="1" applyAlignment="1" quotePrefix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0" fillId="0" borderId="0" xfId="0" applyBorder="1" applyAlignment="1">
      <alignment/>
    </xf>
    <xf numFmtId="2" fontId="5" fillId="32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2" fontId="14" fillId="0" borderId="13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5" fillId="32" borderId="0" xfId="0" applyNumberFormat="1" applyFont="1" applyFill="1" applyAlignment="1">
      <alignment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2" fontId="15" fillId="0" borderId="10" xfId="0" applyNumberFormat="1" applyFont="1" applyBorder="1" applyAlignment="1">
      <alignment horizontal="justify" vertical="center" wrapText="1"/>
    </xf>
    <xf numFmtId="2" fontId="1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2" fontId="9" fillId="32" borderId="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6" fontId="5" fillId="0" borderId="25" xfId="0" applyNumberFormat="1" applyFont="1" applyFill="1" applyBorder="1" applyAlignment="1" quotePrefix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quotePrefix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vertic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2" fontId="5" fillId="32" borderId="0" xfId="0" applyNumberFormat="1" applyFont="1" applyFill="1" applyAlignment="1">
      <alignment vertical="center"/>
    </xf>
    <xf numFmtId="2" fontId="0" fillId="32" borderId="0" xfId="0" applyNumberFormat="1" applyFill="1" applyAlignment="1">
      <alignment vertical="center"/>
    </xf>
    <xf numFmtId="2" fontId="5" fillId="32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32" borderId="0" xfId="57" applyFont="1" applyFill="1" applyAlignment="1">
      <alignment horizontal="center" vertical="top" wrapText="1"/>
      <protection/>
    </xf>
    <xf numFmtId="0" fontId="32" fillId="32" borderId="0" xfId="57" applyFont="1" applyFill="1" applyAlignment="1">
      <alignment vertical="center" wrapText="1"/>
      <protection/>
    </xf>
    <xf numFmtId="0" fontId="32" fillId="0" borderId="0" xfId="57" applyFont="1" applyFill="1" applyAlignment="1">
      <alignment horizontal="center" vertical="top" wrapText="1"/>
      <protection/>
    </xf>
    <xf numFmtId="0" fontId="32" fillId="32" borderId="0" xfId="57" applyFont="1" applyFill="1" applyAlignment="1">
      <alignment horizontal="center" vertical="center" wrapText="1"/>
      <protection/>
    </xf>
    <xf numFmtId="0" fontId="27" fillId="32" borderId="0" xfId="57" applyFont="1" applyFill="1" applyAlignment="1">
      <alignment horizontal="center" vertical="center" wrapText="1"/>
      <protection/>
    </xf>
    <xf numFmtId="0" fontId="32" fillId="32" borderId="0" xfId="57" applyFont="1" applyFill="1" applyBorder="1" applyAlignment="1">
      <alignment vertical="center"/>
      <protection/>
    </xf>
    <xf numFmtId="0" fontId="32" fillId="32" borderId="0" xfId="57" applyFont="1" applyFill="1" applyBorder="1" applyAlignment="1">
      <alignment vertical="center" wrapText="1"/>
      <protection/>
    </xf>
    <xf numFmtId="0" fontId="32" fillId="32" borderId="0" xfId="57" applyFont="1" applyFill="1" applyAlignment="1">
      <alignment vertical="center"/>
      <protection/>
    </xf>
    <xf numFmtId="0" fontId="27" fillId="32" borderId="0" xfId="57" applyFont="1" applyFill="1" applyBorder="1" applyAlignment="1">
      <alignment vertical="center"/>
      <protection/>
    </xf>
    <xf numFmtId="0" fontId="34" fillId="0" borderId="0" xfId="57" applyFont="1" applyAlignment="1">
      <alignment vertical="center"/>
      <protection/>
    </xf>
    <xf numFmtId="0" fontId="35" fillId="32" borderId="0" xfId="57" applyFont="1" applyFill="1" applyBorder="1" applyAlignment="1">
      <alignment vertical="center"/>
      <protection/>
    </xf>
    <xf numFmtId="0" fontId="37" fillId="32" borderId="0" xfId="57" applyFont="1" applyFill="1" applyAlignment="1">
      <alignment horizontal="center" vertical="center" wrapText="1"/>
      <protection/>
    </xf>
    <xf numFmtId="0" fontId="37" fillId="32" borderId="0" xfId="57" applyFont="1" applyFill="1" applyAlignment="1">
      <alignment vertical="center" wrapText="1"/>
      <protection/>
    </xf>
    <xf numFmtId="0" fontId="27" fillId="32" borderId="10" xfId="57" applyFont="1" applyFill="1" applyBorder="1" applyAlignment="1">
      <alignment horizontal="center" vertical="center" wrapText="1"/>
      <protection/>
    </xf>
    <xf numFmtId="0" fontId="27" fillId="32" borderId="20" xfId="57" applyFont="1" applyFill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49" fontId="27" fillId="32" borderId="12" xfId="57" applyNumberFormat="1" applyFont="1" applyFill="1" applyBorder="1" applyAlignment="1">
      <alignment horizontal="center" vertical="center" wrapText="1"/>
      <protection/>
    </xf>
    <xf numFmtId="0" fontId="27" fillId="32" borderId="10" xfId="57" applyFont="1" applyFill="1" applyBorder="1" applyAlignment="1">
      <alignment horizontal="center" vertical="center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2" fillId="32" borderId="12" xfId="57" applyFont="1" applyFill="1" applyBorder="1" applyAlignment="1">
      <alignment horizontal="left" vertical="center" wrapText="1"/>
      <protection/>
    </xf>
    <xf numFmtId="2" fontId="32" fillId="32" borderId="10" xfId="57" applyNumberFormat="1" applyFont="1" applyFill="1" applyBorder="1" applyAlignment="1">
      <alignment horizontal="left" vertical="center" wrapText="1"/>
      <protection/>
    </xf>
    <xf numFmtId="0" fontId="32" fillId="32" borderId="10" xfId="57" applyFont="1" applyFill="1" applyBorder="1" applyAlignment="1">
      <alignment horizontal="center" vertical="center" wrapText="1"/>
      <protection/>
    </xf>
    <xf numFmtId="0" fontId="32" fillId="0" borderId="0" xfId="57" applyFont="1">
      <alignment/>
      <protection/>
    </xf>
    <xf numFmtId="0" fontId="40" fillId="0" borderId="0" xfId="57" applyFont="1">
      <alignment/>
      <protection/>
    </xf>
    <xf numFmtId="0" fontId="41" fillId="32" borderId="16" xfId="57" applyFont="1" applyFill="1" applyBorder="1" applyAlignment="1">
      <alignment horizontal="left" vertical="center"/>
      <protection/>
    </xf>
    <xf numFmtId="0" fontId="41" fillId="32" borderId="16" xfId="57" applyFont="1" applyFill="1" applyBorder="1" applyAlignment="1">
      <alignment horizontal="left" vertical="center" wrapText="1"/>
      <protection/>
    </xf>
    <xf numFmtId="0" fontId="32" fillId="32" borderId="15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2" fillId="0" borderId="12" xfId="57" applyFont="1" applyFill="1" applyBorder="1" applyAlignment="1">
      <alignment horizontal="left" vertical="center"/>
      <protection/>
    </xf>
    <xf numFmtId="0" fontId="32" fillId="0" borderId="15" xfId="57" applyFont="1" applyFill="1" applyBorder="1" applyAlignment="1">
      <alignment horizontal="left" vertical="center"/>
      <protection/>
    </xf>
    <xf numFmtId="0" fontId="32" fillId="0" borderId="13" xfId="57" applyFont="1" applyFill="1" applyBorder="1" applyAlignment="1">
      <alignment horizontal="left" vertical="center"/>
      <protection/>
    </xf>
    <xf numFmtId="0" fontId="32" fillId="0" borderId="13" xfId="57" applyFont="1" applyFill="1" applyBorder="1" applyAlignment="1">
      <alignment horizontal="left" vertical="center" wrapText="1"/>
      <protection/>
    </xf>
    <xf numFmtId="16" fontId="32" fillId="0" borderId="15" xfId="57" applyNumberFormat="1" applyFont="1" applyFill="1" applyBorder="1" applyAlignment="1">
      <alignment horizontal="left" vertical="center" wrapText="1"/>
      <protection/>
    </xf>
    <xf numFmtId="2" fontId="32" fillId="0" borderId="10" xfId="57" applyNumberFormat="1" applyFont="1" applyFill="1" applyBorder="1" applyAlignment="1">
      <alignment horizontal="left" vertical="center" wrapText="1"/>
      <protection/>
    </xf>
    <xf numFmtId="0" fontId="32" fillId="0" borderId="15" xfId="57" applyFont="1" applyFill="1" applyBorder="1" applyAlignment="1">
      <alignment horizontal="left" vertical="center" wrapText="1"/>
      <protection/>
    </xf>
    <xf numFmtId="16" fontId="32" fillId="0" borderId="10" xfId="57" applyNumberFormat="1" applyFont="1" applyFill="1" applyBorder="1" applyAlignment="1">
      <alignment horizontal="left" vertical="center" wrapText="1"/>
      <protection/>
    </xf>
    <xf numFmtId="0" fontId="32" fillId="0" borderId="12" xfId="57" applyFont="1" applyFill="1" applyBorder="1" applyAlignment="1">
      <alignment vertical="center"/>
      <protection/>
    </xf>
    <xf numFmtId="0" fontId="32" fillId="0" borderId="13" xfId="57" applyFont="1" applyFill="1" applyBorder="1" applyAlignment="1">
      <alignment vertical="center"/>
      <protection/>
    </xf>
    <xf numFmtId="0" fontId="32" fillId="0" borderId="10" xfId="57" applyFont="1" applyFill="1" applyBorder="1" applyAlignment="1">
      <alignment horizontal="left" vertical="center" wrapText="1"/>
      <protection/>
    </xf>
    <xf numFmtId="0" fontId="32" fillId="32" borderId="12" xfId="57" applyFont="1" applyFill="1" applyBorder="1" applyAlignment="1">
      <alignment horizontal="left" vertical="center"/>
      <protection/>
    </xf>
    <xf numFmtId="0" fontId="32" fillId="0" borderId="15" xfId="57" applyFont="1" applyFill="1" applyBorder="1" applyAlignment="1">
      <alignment vertical="center"/>
      <protection/>
    </xf>
    <xf numFmtId="0" fontId="32" fillId="32" borderId="10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center" vertical="center"/>
      <protection/>
    </xf>
    <xf numFmtId="0" fontId="32" fillId="0" borderId="15" xfId="57" applyFont="1" applyFill="1" applyBorder="1" applyAlignment="1">
      <alignment/>
      <protection/>
    </xf>
    <xf numFmtId="0" fontId="27" fillId="0" borderId="15" xfId="57" applyFont="1" applyFill="1" applyBorder="1" applyAlignment="1">
      <alignment/>
      <protection/>
    </xf>
    <xf numFmtId="0" fontId="27" fillId="0" borderId="13" xfId="57" applyFont="1" applyFill="1" applyBorder="1" applyAlignment="1">
      <alignment horizontal="left" vertical="center"/>
      <protection/>
    </xf>
    <xf numFmtId="0" fontId="32" fillId="0" borderId="15" xfId="57" applyFont="1" applyBorder="1">
      <alignment/>
      <protection/>
    </xf>
    <xf numFmtId="0" fontId="32" fillId="32" borderId="13" xfId="57" applyFont="1" applyFill="1" applyBorder="1" applyAlignment="1">
      <alignment horizontal="left" vertical="center" wrapText="1"/>
      <protection/>
    </xf>
    <xf numFmtId="0" fontId="27" fillId="0" borderId="15" xfId="57" applyFont="1" applyBorder="1">
      <alignment/>
      <protection/>
    </xf>
    <xf numFmtId="0" fontId="27" fillId="32" borderId="13" xfId="57" applyFont="1" applyFill="1" applyBorder="1" applyAlignment="1">
      <alignment horizontal="left" vertical="center" wrapText="1"/>
      <protection/>
    </xf>
    <xf numFmtId="0" fontId="32" fillId="32" borderId="21" xfId="57" applyFont="1" applyFill="1" applyBorder="1" applyAlignment="1">
      <alignment horizontal="left" vertical="center"/>
      <protection/>
    </xf>
    <xf numFmtId="0" fontId="32" fillId="32" borderId="17" xfId="57" applyFont="1" applyFill="1" applyBorder="1" applyAlignment="1">
      <alignment horizontal="left" vertical="center"/>
      <protection/>
    </xf>
    <xf numFmtId="0" fontId="32" fillId="32" borderId="17" xfId="57" applyFont="1" applyFill="1" applyBorder="1" applyAlignment="1">
      <alignment horizontal="left" vertical="center" wrapText="1"/>
      <protection/>
    </xf>
    <xf numFmtId="0" fontId="32" fillId="32" borderId="13" xfId="57" applyFont="1" applyFill="1" applyBorder="1" applyAlignment="1">
      <alignment horizontal="left" vertical="center"/>
      <protection/>
    </xf>
    <xf numFmtId="16" fontId="32" fillId="32" borderId="10" xfId="57" applyNumberFormat="1" applyFont="1" applyFill="1" applyBorder="1" applyAlignment="1">
      <alignment horizontal="left" vertical="center" wrapText="1"/>
      <protection/>
    </xf>
    <xf numFmtId="0" fontId="32" fillId="32" borderId="10" xfId="57" applyFont="1" applyFill="1" applyBorder="1" applyAlignment="1" quotePrefix="1">
      <alignment horizontal="left" vertical="center" wrapText="1"/>
      <protection/>
    </xf>
    <xf numFmtId="0" fontId="32" fillId="0" borderId="15" xfId="57" applyFont="1" applyBorder="1" applyAlignment="1">
      <alignment/>
      <protection/>
    </xf>
    <xf numFmtId="0" fontId="32" fillId="0" borderId="21" xfId="57" applyFont="1" applyFill="1" applyBorder="1" applyAlignment="1">
      <alignment horizontal="left" vertical="center"/>
      <protection/>
    </xf>
    <xf numFmtId="0" fontId="32" fillId="0" borderId="17" xfId="57" applyFont="1" applyFill="1" applyBorder="1" applyAlignment="1">
      <alignment horizontal="left" vertical="center"/>
      <protection/>
    </xf>
    <xf numFmtId="0" fontId="32" fillId="0" borderId="17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 quotePrefix="1">
      <alignment horizontal="left" vertical="center" wrapText="1"/>
      <protection/>
    </xf>
    <xf numFmtId="0" fontId="32" fillId="0" borderId="0" xfId="57" applyFont="1" applyFill="1" applyAlignment="1">
      <alignment vertical="center" wrapText="1"/>
      <protection/>
    </xf>
    <xf numFmtId="0" fontId="32" fillId="0" borderId="10" xfId="57" applyFont="1" applyFill="1" applyBorder="1" applyAlignment="1">
      <alignment horizontal="left" vertical="center"/>
      <protection/>
    </xf>
    <xf numFmtId="0" fontId="27" fillId="0" borderId="17" xfId="57" applyFont="1" applyFill="1" applyBorder="1" applyAlignment="1">
      <alignment horizontal="left" vertical="center"/>
      <protection/>
    </xf>
    <xf numFmtId="0" fontId="41" fillId="0" borderId="12" xfId="57" applyFont="1" applyFill="1" applyBorder="1" applyAlignment="1">
      <alignment horizontal="left" vertical="center"/>
      <protection/>
    </xf>
    <xf numFmtId="0" fontId="41" fillId="0" borderId="15" xfId="57" applyFont="1" applyFill="1" applyBorder="1" applyAlignment="1">
      <alignment horizontal="left" vertical="center"/>
      <protection/>
    </xf>
    <xf numFmtId="16" fontId="32" fillId="0" borderId="10" xfId="57" applyNumberFormat="1" applyFont="1" applyFill="1" applyBorder="1" applyAlignment="1" quotePrefix="1">
      <alignment horizontal="left" vertical="center" wrapText="1"/>
      <protection/>
    </xf>
    <xf numFmtId="0" fontId="32" fillId="0" borderId="12" xfId="57" applyFont="1" applyBorder="1">
      <alignment/>
      <protection/>
    </xf>
    <xf numFmtId="0" fontId="41" fillId="32" borderId="13" xfId="57" applyFont="1" applyFill="1" applyBorder="1" applyAlignment="1">
      <alignment horizontal="left" vertical="center"/>
      <protection/>
    </xf>
    <xf numFmtId="0" fontId="41" fillId="32" borderId="13" xfId="57" applyFont="1" applyFill="1" applyBorder="1" applyAlignment="1">
      <alignment horizontal="left" vertical="center" wrapText="1"/>
      <protection/>
    </xf>
    <xf numFmtId="0" fontId="27" fillId="0" borderId="13" xfId="57" applyFont="1" applyFill="1" applyBorder="1" applyAlignment="1">
      <alignment horizontal="left" vertical="center" wrapText="1"/>
      <protection/>
    </xf>
    <xf numFmtId="16" fontId="32" fillId="32" borderId="10" xfId="57" applyNumberFormat="1" applyFont="1" applyFill="1" applyBorder="1" applyAlignment="1" quotePrefix="1">
      <alignment horizontal="left" vertical="center" wrapText="1"/>
      <protection/>
    </xf>
    <xf numFmtId="0" fontId="41" fillId="32" borderId="10" xfId="57" applyFont="1" applyFill="1" applyBorder="1" applyAlignment="1">
      <alignment horizontal="center" vertical="center" wrapText="1"/>
      <protection/>
    </xf>
    <xf numFmtId="0" fontId="27" fillId="32" borderId="0" xfId="57" applyFont="1" applyFill="1" applyBorder="1" applyAlignment="1">
      <alignment horizontal="left" vertical="center" wrapText="1"/>
      <protection/>
    </xf>
    <xf numFmtId="0" fontId="32" fillId="32" borderId="0" xfId="57" applyFont="1" applyFill="1" applyBorder="1" applyAlignment="1">
      <alignment horizontal="left" vertical="center" wrapText="1"/>
      <protection/>
    </xf>
    <xf numFmtId="2" fontId="32" fillId="32" borderId="0" xfId="57" applyNumberFormat="1" applyFont="1" applyFill="1" applyBorder="1" applyAlignment="1">
      <alignment horizontal="right" vertical="center" wrapText="1"/>
      <protection/>
    </xf>
    <xf numFmtId="0" fontId="40" fillId="32" borderId="24" xfId="57" applyFont="1" applyFill="1" applyBorder="1" applyAlignment="1">
      <alignment horizontal="left" vertical="center"/>
      <protection/>
    </xf>
    <xf numFmtId="0" fontId="40" fillId="0" borderId="24" xfId="57" applyFont="1" applyBorder="1" applyAlignment="1">
      <alignment/>
      <protection/>
    </xf>
    <xf numFmtId="0" fontId="43" fillId="0" borderId="24" xfId="57" applyFont="1" applyBorder="1" applyAlignment="1">
      <alignment/>
      <protection/>
    </xf>
    <xf numFmtId="0" fontId="43" fillId="0" borderId="0" xfId="57" applyFont="1" applyBorder="1" applyAlignment="1">
      <alignment/>
      <protection/>
    </xf>
    <xf numFmtId="0" fontId="40" fillId="32" borderId="24" xfId="57" applyFont="1" applyFill="1" applyBorder="1" applyAlignment="1">
      <alignment vertical="center" wrapText="1"/>
      <protection/>
    </xf>
    <xf numFmtId="0" fontId="40" fillId="0" borderId="0" xfId="57" applyFont="1" applyBorder="1" applyAlignment="1">
      <alignment/>
      <protection/>
    </xf>
    <xf numFmtId="0" fontId="32" fillId="0" borderId="0" xfId="57" applyFont="1" applyFill="1" applyAlignment="1">
      <alignment horizontal="center" vertical="center" wrapText="1"/>
      <protection/>
    </xf>
    <xf numFmtId="2" fontId="5" fillId="0" borderId="0" xfId="0" applyNumberFormat="1" applyFont="1" applyAlignment="1">
      <alignment vertical="center"/>
    </xf>
    <xf numFmtId="0" fontId="5" fillId="32" borderId="10" xfId="0" applyFont="1" applyFill="1" applyBorder="1" applyAlignment="1">
      <alignment horizontal="right" vertical="top" wrapText="1"/>
    </xf>
    <xf numFmtId="2" fontId="9" fillId="32" borderId="10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horizontal="right" vertical="top" wrapText="1"/>
    </xf>
    <xf numFmtId="16" fontId="5" fillId="0" borderId="10" xfId="0" applyNumberFormat="1" applyFont="1" applyFill="1" applyBorder="1" applyAlignment="1">
      <alignment horizontal="right" vertical="top" wrapText="1"/>
    </xf>
    <xf numFmtId="16" fontId="5" fillId="32" borderId="10" xfId="0" applyNumberFormat="1" applyFont="1" applyFill="1" applyBorder="1" applyAlignment="1" quotePrefix="1">
      <alignment horizontal="right" vertical="top" wrapText="1"/>
    </xf>
    <xf numFmtId="0" fontId="9" fillId="32" borderId="10" xfId="0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16" fontId="5" fillId="32" borderId="10" xfId="0" applyNumberFormat="1" applyFont="1" applyFill="1" applyBorder="1" applyAlignment="1" quotePrefix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right" vertical="center" wrapText="1"/>
    </xf>
    <xf numFmtId="16" fontId="5" fillId="32" borderId="10" xfId="0" applyNumberFormat="1" applyFont="1" applyFill="1" applyBorder="1" applyAlignment="1">
      <alignment horizontal="right" vertical="center" wrapText="1"/>
    </xf>
    <xf numFmtId="16" fontId="5" fillId="32" borderId="10" xfId="0" applyNumberFormat="1" applyFont="1" applyFill="1" applyBorder="1" applyAlignment="1">
      <alignment vertical="top" wrapText="1"/>
    </xf>
    <xf numFmtId="2" fontId="44" fillId="0" borderId="10" xfId="0" applyNumberFormat="1" applyFont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2" fontId="45" fillId="0" borderId="0" xfId="0" applyNumberFormat="1" applyFont="1" applyAlignment="1">
      <alignment vertical="center"/>
    </xf>
    <xf numFmtId="2" fontId="5" fillId="0" borderId="25" xfId="0" applyNumberFormat="1" applyFont="1" applyFill="1" applyBorder="1" applyAlignment="1">
      <alignment horizontal="center" vertical="center" wrapText="1"/>
    </xf>
    <xf numFmtId="2" fontId="32" fillId="32" borderId="0" xfId="57" applyNumberFormat="1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vertical="center" wrapText="1"/>
    </xf>
    <xf numFmtId="179" fontId="9" fillId="32" borderId="10" xfId="42" applyFont="1" applyFill="1" applyBorder="1" applyAlignment="1">
      <alignment vertical="center" wrapText="1"/>
    </xf>
    <xf numFmtId="179" fontId="5" fillId="32" borderId="10" xfId="42" applyFont="1" applyFill="1" applyBorder="1" applyAlignment="1">
      <alignment vertical="center" wrapText="1"/>
    </xf>
    <xf numFmtId="179" fontId="5" fillId="0" borderId="10" xfId="42" applyFont="1" applyFill="1" applyBorder="1" applyAlignment="1">
      <alignment vertical="center"/>
    </xf>
    <xf numFmtId="179" fontId="5" fillId="32" borderId="11" xfId="42" applyFont="1" applyFill="1" applyBorder="1" applyAlignment="1">
      <alignment vertical="center" wrapText="1"/>
    </xf>
    <xf numFmtId="179" fontId="5" fillId="0" borderId="10" xfId="42" applyFont="1" applyFill="1" applyBorder="1" applyAlignment="1">
      <alignment vertical="center" wrapText="1"/>
    </xf>
    <xf numFmtId="179" fontId="32" fillId="0" borderId="10" xfId="42" applyFont="1" applyFill="1" applyBorder="1" applyAlignment="1">
      <alignment horizontal="left" vertical="center" wrapText="1"/>
    </xf>
    <xf numFmtId="179" fontId="32" fillId="32" borderId="10" xfId="42" applyFont="1" applyFill="1" applyBorder="1" applyAlignment="1">
      <alignment horizontal="left" vertical="center" wrapText="1"/>
    </xf>
    <xf numFmtId="2" fontId="32" fillId="0" borderId="10" xfId="57" applyNumberFormat="1" applyFont="1" applyFill="1" applyBorder="1" applyAlignment="1">
      <alignment horizontal="right" vertical="center" wrapText="1"/>
      <protection/>
    </xf>
    <xf numFmtId="2" fontId="32" fillId="0" borderId="10" xfId="0" applyNumberFormat="1" applyFont="1" applyFill="1" applyBorder="1" applyAlignment="1">
      <alignment horizontal="right" vertical="center" wrapText="1"/>
    </xf>
    <xf numFmtId="2" fontId="32" fillId="32" borderId="10" xfId="57" applyNumberFormat="1" applyFont="1" applyFill="1" applyBorder="1" applyAlignment="1">
      <alignment horizontal="right" vertical="center" wrapText="1"/>
      <protection/>
    </xf>
    <xf numFmtId="179" fontId="27" fillId="0" borderId="10" xfId="42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right" vertical="center" wrapText="1"/>
    </xf>
    <xf numFmtId="179" fontId="5" fillId="32" borderId="10" xfId="42" applyFont="1" applyFill="1" applyBorder="1" applyAlignment="1">
      <alignment horizontal="left" vertical="center" wrapText="1"/>
    </xf>
    <xf numFmtId="2" fontId="5" fillId="32" borderId="10" xfId="57" applyNumberFormat="1" applyFont="1" applyFill="1" applyBorder="1" applyAlignment="1">
      <alignment horizontal="left" vertical="center" wrapText="1"/>
      <protection/>
    </xf>
    <xf numFmtId="2" fontId="27" fillId="32" borderId="10" xfId="57" applyNumberFormat="1" applyFont="1" applyFill="1" applyBorder="1" applyAlignment="1">
      <alignment horizontal="right" vertical="center" wrapText="1"/>
      <protection/>
    </xf>
    <xf numFmtId="179" fontId="5" fillId="0" borderId="10" xfId="42" applyFont="1" applyFill="1" applyBorder="1" applyAlignment="1">
      <alignment horizontal="left" vertical="center" wrapText="1"/>
    </xf>
    <xf numFmtId="2" fontId="5" fillId="0" borderId="10" xfId="57" applyNumberFormat="1" applyFont="1" applyFill="1" applyBorder="1" applyAlignment="1">
      <alignment horizontal="left" vertical="center" wrapText="1"/>
      <protection/>
    </xf>
    <xf numFmtId="2" fontId="5" fillId="32" borderId="10" xfId="57" applyNumberFormat="1" applyFont="1" applyFill="1" applyBorder="1" applyAlignment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9" fontId="14" fillId="0" borderId="10" xfId="42" applyFont="1" applyBorder="1" applyAlignment="1">
      <alignment horizontal="left" vertical="center" wrapText="1"/>
    </xf>
    <xf numFmtId="179" fontId="14" fillId="0" borderId="10" xfId="42" applyFont="1" applyBorder="1" applyAlignment="1">
      <alignment horizontal="justify" vertical="center" wrapText="1"/>
    </xf>
    <xf numFmtId="179" fontId="15" fillId="0" borderId="10" xfId="42" applyFont="1" applyBorder="1" applyAlignment="1">
      <alignment horizontal="justify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179" fontId="5" fillId="32" borderId="10" xfId="42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179" fontId="5" fillId="0" borderId="10" xfId="42" applyFont="1" applyBorder="1" applyAlignment="1">
      <alignment horizontal="center" vertical="center" wrapText="1"/>
    </xf>
    <xf numFmtId="179" fontId="9" fillId="0" borderId="10" xfId="42" applyFont="1" applyBorder="1" applyAlignment="1">
      <alignment horizontal="center" vertical="center" wrapText="1"/>
    </xf>
    <xf numFmtId="179" fontId="9" fillId="0" borderId="10" xfId="42" applyFont="1" applyFill="1" applyBorder="1" applyAlignment="1">
      <alignment vertical="center" wrapText="1"/>
    </xf>
    <xf numFmtId="179" fontId="5" fillId="0" borderId="10" xfId="42" applyFont="1" applyFill="1" applyBorder="1" applyAlignment="1">
      <alignment horizontal="center" vertical="center" wrapText="1"/>
    </xf>
    <xf numFmtId="179" fontId="9" fillId="0" borderId="25" xfId="42" applyFont="1" applyFill="1" applyBorder="1" applyAlignment="1">
      <alignment horizontal="center" vertical="center" wrapText="1"/>
    </xf>
    <xf numFmtId="179" fontId="5" fillId="0" borderId="25" xfId="42" applyFont="1" applyFill="1" applyBorder="1" applyAlignment="1">
      <alignment horizontal="center" vertical="center" wrapText="1"/>
    </xf>
    <xf numFmtId="179" fontId="9" fillId="0" borderId="28" xfId="42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right" vertical="center" wrapText="1"/>
    </xf>
    <xf numFmtId="179" fontId="15" fillId="0" borderId="10" xfId="42" applyFont="1" applyBorder="1" applyAlignment="1">
      <alignment horizontal="right" vertical="top" wrapText="1"/>
    </xf>
    <xf numFmtId="14" fontId="20" fillId="32" borderId="0" xfId="0" applyNumberFormat="1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179" fontId="9" fillId="0" borderId="10" xfId="42" applyFont="1" applyBorder="1" applyAlignment="1">
      <alignment/>
    </xf>
    <xf numFmtId="179" fontId="5" fillId="32" borderId="10" xfId="42" applyFont="1" applyFill="1" applyBorder="1" applyAlignment="1">
      <alignment horizontal="right" vertical="top" wrapText="1"/>
    </xf>
    <xf numFmtId="179" fontId="5" fillId="32" borderId="10" xfId="42" applyFont="1" applyFill="1" applyBorder="1" applyAlignment="1">
      <alignment vertical="top" wrapText="1"/>
    </xf>
    <xf numFmtId="179" fontId="14" fillId="0" borderId="10" xfId="42" applyFont="1" applyBorder="1" applyAlignment="1">
      <alignment horizontal="center" vertical="center" wrapText="1"/>
    </xf>
    <xf numFmtId="179" fontId="5" fillId="0" borderId="13" xfId="42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vertical="center"/>
    </xf>
    <xf numFmtId="171" fontId="15" fillId="0" borderId="0" xfId="0" applyNumberFormat="1" applyFont="1" applyAlignment="1">
      <alignment vertical="center"/>
    </xf>
    <xf numFmtId="2" fontId="26" fillId="32" borderId="0" xfId="57" applyNumberFormat="1" applyFont="1" applyFill="1" applyBorder="1" applyAlignment="1">
      <alignment vertical="center" wrapText="1"/>
      <protection/>
    </xf>
    <xf numFmtId="171" fontId="32" fillId="32" borderId="0" xfId="57" applyNumberFormat="1" applyFont="1" applyFill="1" applyBorder="1" applyAlignment="1">
      <alignment vertical="center" wrapText="1"/>
      <protection/>
    </xf>
    <xf numFmtId="179" fontId="32" fillId="32" borderId="0" xfId="57" applyNumberFormat="1" applyFont="1" applyFill="1" applyAlignment="1">
      <alignment vertical="center" wrapText="1"/>
      <protection/>
    </xf>
    <xf numFmtId="0" fontId="32" fillId="32" borderId="0" xfId="57" applyFont="1" applyFill="1" applyAlignment="1">
      <alignment horizontal="left" vertical="center" wrapText="1"/>
      <protection/>
    </xf>
    <xf numFmtId="2" fontId="5" fillId="32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5" fillId="32" borderId="10" xfId="57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179" fontId="9" fillId="0" borderId="13" xfId="42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9" fontId="9" fillId="0" borderId="10" xfId="42" applyFont="1" applyBorder="1" applyAlignment="1">
      <alignment horizontal="right" vertical="center"/>
    </xf>
    <xf numFmtId="179" fontId="5" fillId="0" borderId="10" xfId="42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179" fontId="5" fillId="32" borderId="10" xfId="42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5" fillId="0" borderId="10" xfId="57" applyNumberFormat="1" applyFont="1" applyFill="1" applyBorder="1" applyAlignment="1">
      <alignment horizontal="right" vertical="center" wrapText="1"/>
      <protection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179" fontId="9" fillId="0" borderId="10" xfId="42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179" fontId="14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vertical="center" wrapText="1"/>
    </xf>
    <xf numFmtId="0" fontId="22" fillId="0" borderId="24" xfId="0" applyFont="1" applyFill="1" applyBorder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vertical="center" wrapText="1"/>
    </xf>
    <xf numFmtId="0" fontId="15" fillId="32" borderId="0" xfId="0" applyFont="1" applyFill="1" applyBorder="1" applyAlignment="1">
      <alignment wrapText="1"/>
    </xf>
    <xf numFmtId="0" fontId="25" fillId="0" borderId="0" xfId="0" applyFont="1" applyAlignment="1">
      <alignment/>
    </xf>
    <xf numFmtId="0" fontId="15" fillId="32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 vertical="center" wrapText="1"/>
    </xf>
    <xf numFmtId="0" fontId="36" fillId="32" borderId="0" xfId="57" applyFont="1" applyFill="1" applyAlignment="1">
      <alignment horizontal="center" vertical="center" wrapText="1"/>
      <protection/>
    </xf>
    <xf numFmtId="0" fontId="32" fillId="32" borderId="0" xfId="57" applyFont="1" applyFill="1" applyAlignment="1">
      <alignment horizontal="center" vertical="center" wrapText="1"/>
      <protection/>
    </xf>
    <xf numFmtId="0" fontId="27" fillId="32" borderId="0" xfId="57" applyFont="1" applyFill="1" applyAlignment="1">
      <alignment horizontal="center" vertical="center" wrapText="1"/>
      <protection/>
    </xf>
    <xf numFmtId="0" fontId="32" fillId="0" borderId="0" xfId="57" applyFont="1" applyFill="1" applyAlignment="1">
      <alignment horizontal="center" vertical="top" wrapText="1"/>
      <protection/>
    </xf>
    <xf numFmtId="0" fontId="38" fillId="0" borderId="24" xfId="57" applyFont="1" applyFill="1" applyBorder="1" applyAlignment="1">
      <alignment horizontal="right" vertical="center" wrapText="1"/>
      <protection/>
    </xf>
    <xf numFmtId="0" fontId="27" fillId="0" borderId="20" xfId="57" applyFont="1" applyFill="1" applyBorder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7" fillId="32" borderId="16" xfId="57" applyFont="1" applyFill="1" applyBorder="1" applyAlignment="1">
      <alignment horizontal="center" vertical="center" wrapText="1"/>
      <protection/>
    </xf>
    <xf numFmtId="0" fontId="27" fillId="32" borderId="19" xfId="57" applyFont="1" applyFill="1" applyBorder="1" applyAlignment="1">
      <alignment horizontal="center" vertical="center" wrapText="1"/>
      <protection/>
    </xf>
    <xf numFmtId="0" fontId="27" fillId="32" borderId="18" xfId="57" applyFont="1" applyFill="1" applyBorder="1" applyAlignment="1">
      <alignment horizontal="center" vertical="center" wrapText="1"/>
      <protection/>
    </xf>
    <xf numFmtId="0" fontId="27" fillId="32" borderId="14" xfId="57" applyFont="1" applyFill="1" applyBorder="1" applyAlignment="1">
      <alignment horizontal="center" vertical="center" wrapText="1"/>
      <protection/>
    </xf>
    <xf numFmtId="0" fontId="27" fillId="32" borderId="24" xfId="57" applyFont="1" applyFill="1" applyBorder="1" applyAlignment="1">
      <alignment horizontal="center" vertical="center" wrapText="1"/>
      <protection/>
    </xf>
    <xf numFmtId="0" fontId="27" fillId="32" borderId="23" xfId="57" applyFont="1" applyFill="1" applyBorder="1" applyAlignment="1">
      <alignment horizontal="center" vertical="center" wrapText="1"/>
      <protection/>
    </xf>
    <xf numFmtId="49" fontId="27" fillId="32" borderId="20" xfId="57" applyNumberFormat="1" applyFont="1" applyFill="1" applyBorder="1" applyAlignment="1">
      <alignment horizontal="center" vertical="center" wrapText="1"/>
      <protection/>
    </xf>
    <xf numFmtId="49" fontId="27" fillId="32" borderId="11" xfId="57" applyNumberFormat="1" applyFont="1" applyFill="1" applyBorder="1" applyAlignment="1">
      <alignment horizontal="center" vertical="center" wrapText="1"/>
      <protection/>
    </xf>
    <xf numFmtId="0" fontId="27" fillId="32" borderId="12" xfId="57" applyFont="1" applyFill="1" applyBorder="1" applyAlignment="1">
      <alignment horizontal="center" vertical="center" wrapText="1"/>
      <protection/>
    </xf>
    <xf numFmtId="0" fontId="27" fillId="32" borderId="15" xfId="57" applyFont="1" applyFill="1" applyBorder="1" applyAlignment="1">
      <alignment horizontal="center" vertical="center" wrapText="1"/>
      <protection/>
    </xf>
    <xf numFmtId="0" fontId="27" fillId="32" borderId="13" xfId="57" applyFont="1" applyFill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32" borderId="12" xfId="57" applyFont="1" applyFill="1" applyBorder="1" applyAlignment="1">
      <alignment horizontal="left" vertical="center" wrapText="1"/>
      <protection/>
    </xf>
    <xf numFmtId="0" fontId="27" fillId="32" borderId="15" xfId="57" applyFont="1" applyFill="1" applyBorder="1" applyAlignment="1">
      <alignment horizontal="left" vertical="center" wrapText="1"/>
      <protection/>
    </xf>
    <xf numFmtId="0" fontId="39" fillId="0" borderId="15" xfId="57" applyFont="1" applyBorder="1" applyAlignment="1">
      <alignment horizontal="left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2" fillId="0" borderId="15" xfId="57" applyFont="1" applyFill="1" applyBorder="1" applyAlignment="1">
      <alignment horizontal="left" vertical="center" wrapText="1"/>
      <protection/>
    </xf>
    <xf numFmtId="0" fontId="39" fillId="0" borderId="13" xfId="57" applyFont="1" applyFill="1" applyBorder="1" applyAlignment="1">
      <alignment horizontal="left" vertical="center" wrapText="1"/>
      <protection/>
    </xf>
    <xf numFmtId="0" fontId="32" fillId="32" borderId="15" xfId="57" applyFont="1" applyFill="1" applyBorder="1" applyAlignment="1">
      <alignment horizontal="left" vertical="center" wrapText="1"/>
      <protection/>
    </xf>
    <xf numFmtId="0" fontId="39" fillId="0" borderId="15" xfId="57" applyFont="1" applyBorder="1" applyAlignment="1">
      <alignment horizontal="left" vertical="center" wrapText="1"/>
      <protection/>
    </xf>
    <xf numFmtId="0" fontId="39" fillId="0" borderId="13" xfId="57" applyFont="1" applyBorder="1" applyAlignment="1">
      <alignment horizontal="left" vertical="center" wrapText="1"/>
      <protection/>
    </xf>
    <xf numFmtId="0" fontId="32" fillId="0" borderId="12" xfId="57" applyFont="1" applyFill="1" applyBorder="1" applyAlignment="1">
      <alignment wrapText="1"/>
      <protection/>
    </xf>
    <xf numFmtId="0" fontId="39" fillId="0" borderId="15" xfId="57" applyFont="1" applyFill="1" applyBorder="1" applyAlignment="1">
      <alignment wrapText="1"/>
      <protection/>
    </xf>
    <xf numFmtId="0" fontId="39" fillId="0" borderId="13" xfId="57" applyFont="1" applyFill="1" applyBorder="1" applyAlignment="1">
      <alignment wrapText="1"/>
      <protection/>
    </xf>
    <xf numFmtId="0" fontId="39" fillId="0" borderId="15" xfId="57" applyFont="1" applyFill="1" applyBorder="1" applyAlignment="1">
      <alignment horizontal="left" vertical="center" wrapText="1"/>
      <protection/>
    </xf>
    <xf numFmtId="0" fontId="39" fillId="0" borderId="13" xfId="57" applyFont="1" applyFill="1" applyBorder="1" applyAlignment="1">
      <alignment horizontal="left" vertical="center" wrapText="1"/>
      <protection/>
    </xf>
    <xf numFmtId="0" fontId="32" fillId="32" borderId="12" xfId="57" applyFont="1" applyFill="1" applyBorder="1" applyAlignment="1">
      <alignment horizontal="left" vertical="center" wrapText="1"/>
      <protection/>
    </xf>
    <xf numFmtId="0" fontId="32" fillId="32" borderId="13" xfId="57" applyFont="1" applyFill="1" applyBorder="1" applyAlignment="1">
      <alignment horizontal="left" vertical="center" wrapText="1"/>
      <protection/>
    </xf>
    <xf numFmtId="0" fontId="32" fillId="0" borderId="12" xfId="57" applyFont="1" applyBorder="1" applyAlignment="1">
      <alignment horizontal="left" vertical="center" wrapText="1"/>
      <protection/>
    </xf>
    <xf numFmtId="0" fontId="32" fillId="0" borderId="15" xfId="57" applyFont="1" applyBorder="1" applyAlignment="1">
      <alignment horizontal="left" vertical="center" wrapText="1"/>
      <protection/>
    </xf>
    <xf numFmtId="0" fontId="32" fillId="0" borderId="13" xfId="57" applyFont="1" applyBorder="1" applyAlignment="1">
      <alignment horizontal="left" vertical="center" wrapText="1"/>
      <protection/>
    </xf>
    <xf numFmtId="0" fontId="32" fillId="0" borderId="12" xfId="57" applyFont="1" applyFill="1" applyBorder="1" applyAlignment="1">
      <alignment horizontal="left" vertical="center" wrapText="1"/>
      <protection/>
    </xf>
    <xf numFmtId="0" fontId="39" fillId="0" borderId="15" xfId="57" applyFont="1" applyFill="1" applyBorder="1" applyAlignment="1">
      <alignment horizontal="left" vertical="center" wrapText="1"/>
      <protection/>
    </xf>
    <xf numFmtId="0" fontId="27" fillId="0" borderId="12" xfId="57" applyFont="1" applyFill="1" applyBorder="1" applyAlignment="1">
      <alignment horizontal="left" vertical="center" wrapText="1"/>
      <protection/>
    </xf>
    <xf numFmtId="0" fontId="27" fillId="0" borderId="15" xfId="57" applyFont="1" applyFill="1" applyBorder="1" applyAlignment="1">
      <alignment horizontal="left" vertical="center" wrapText="1"/>
      <protection/>
    </xf>
    <xf numFmtId="0" fontId="41" fillId="0" borderId="15" xfId="57" applyFont="1" applyFill="1" applyBorder="1" applyAlignment="1">
      <alignment horizontal="left" vertical="center" wrapText="1"/>
      <protection/>
    </xf>
    <xf numFmtId="0" fontId="27" fillId="0" borderId="14" xfId="57" applyFont="1" applyBorder="1" applyAlignment="1">
      <alignment horizontal="left" wrapText="1"/>
      <protection/>
    </xf>
    <xf numFmtId="0" fontId="27" fillId="0" borderId="24" xfId="57" applyFont="1" applyBorder="1" applyAlignment="1">
      <alignment horizontal="left" wrapText="1"/>
      <protection/>
    </xf>
    <xf numFmtId="0" fontId="27" fillId="0" borderId="23" xfId="57" applyFont="1" applyBorder="1" applyAlignment="1">
      <alignment horizontal="left" wrapText="1"/>
      <protection/>
    </xf>
    <xf numFmtId="0" fontId="42" fillId="32" borderId="15" xfId="57" applyFont="1" applyFill="1" applyBorder="1" applyAlignment="1">
      <alignment horizontal="left" vertical="center" wrapText="1"/>
      <protection/>
    </xf>
    <xf numFmtId="0" fontId="27" fillId="0" borderId="12" xfId="57" applyFont="1" applyBorder="1" applyAlignment="1">
      <alignment wrapText="1"/>
      <protection/>
    </xf>
    <xf numFmtId="0" fontId="27" fillId="0" borderId="15" xfId="57" applyFont="1" applyBorder="1" applyAlignment="1">
      <alignment wrapText="1"/>
      <protection/>
    </xf>
    <xf numFmtId="0" fontId="39" fillId="0" borderId="15" xfId="57" applyFont="1" applyBorder="1" applyAlignment="1">
      <alignment wrapText="1"/>
      <protection/>
    </xf>
    <xf numFmtId="0" fontId="39" fillId="0" borderId="13" xfId="57" applyFont="1" applyBorder="1" applyAlignment="1">
      <alignment wrapText="1"/>
      <protection/>
    </xf>
    <xf numFmtId="0" fontId="32" fillId="32" borderId="0" xfId="57" applyFont="1" applyFill="1" applyAlignment="1">
      <alignment horizontal="center" vertical="top" wrapText="1"/>
      <protection/>
    </xf>
    <xf numFmtId="0" fontId="32" fillId="32" borderId="0" xfId="57" applyFont="1" applyFill="1" applyAlignment="1">
      <alignment vertical="center" wrapText="1"/>
      <protection/>
    </xf>
    <xf numFmtId="0" fontId="32" fillId="0" borderId="0" xfId="57" applyFont="1" applyFill="1" applyAlignment="1">
      <alignment horizontal="left" vertical="top" wrapText="1"/>
      <protection/>
    </xf>
    <xf numFmtId="0" fontId="32" fillId="32" borderId="0" xfId="57" applyFont="1" applyFill="1" applyAlignment="1">
      <alignment horizontal="left" vertical="top" wrapText="1"/>
      <protection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32" borderId="0" xfId="0" applyFont="1" applyFill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32" borderId="15" xfId="0" applyNumberFormat="1" applyFont="1" applyFill="1" applyBorder="1" applyAlignment="1">
      <alignment horizontal="left" wrapText="1"/>
    </xf>
    <xf numFmtId="49" fontId="18" fillId="32" borderId="13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15" fillId="32" borderId="0" xfId="0" applyFont="1" applyFill="1" applyAlignment="1">
      <alignment horizontal="left" wrapText="1"/>
    </xf>
    <xf numFmtId="0" fontId="25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5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5" fillId="32" borderId="24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wrapText="1"/>
    </xf>
    <xf numFmtId="0" fontId="2" fillId="32" borderId="0" xfId="53" applyFont="1" applyFill="1" applyAlignment="1" applyProtection="1">
      <alignment horizontal="center"/>
      <protection/>
    </xf>
    <xf numFmtId="0" fontId="21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 wrapText="1"/>
    </xf>
    <xf numFmtId="0" fontId="5" fillId="32" borderId="0" xfId="0" applyFont="1" applyFill="1" applyAlignment="1">
      <alignment wrapText="1"/>
    </xf>
    <xf numFmtId="0" fontId="13" fillId="32" borderId="0" xfId="0" applyFont="1" applyFill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wrapText="1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32" borderId="1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32" borderId="12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9" fillId="32" borderId="15" xfId="0" applyFont="1" applyFill="1" applyBorder="1" applyAlignment="1">
      <alignment horizontal="left" wrapText="1"/>
    </xf>
    <xf numFmtId="0" fontId="12" fillId="0" borderId="13" xfId="0" applyFont="1" applyBorder="1" applyAlignment="1">
      <alignment wrapText="1"/>
    </xf>
    <xf numFmtId="0" fontId="9" fillId="32" borderId="14" xfId="0" applyFont="1" applyFill="1" applyBorder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9" fillId="32" borderId="1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VSAFASp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1023937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4248150" y="102203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3" name="Line 3"/>
        <xdr:cNvSpPr>
          <a:spLocks/>
        </xdr:cNvSpPr>
      </xdr:nvSpPr>
      <xdr:spPr>
        <a:xfrm>
          <a:off x="19050" y="1089660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4248150" y="108585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1028700" y="7715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6" name="Line 6"/>
        <xdr:cNvSpPr>
          <a:spLocks/>
        </xdr:cNvSpPr>
      </xdr:nvSpPr>
      <xdr:spPr>
        <a:xfrm>
          <a:off x="1028700" y="11239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8" name="Line 8"/>
        <xdr:cNvSpPr>
          <a:spLocks/>
        </xdr:cNvSpPr>
      </xdr:nvSpPr>
      <xdr:spPr>
        <a:xfrm>
          <a:off x="9525" y="1023937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4248150" y="102203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19050" y="1089660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4248150" y="108585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>
          <a:off x="1028700" y="7715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13" name="Line 13"/>
        <xdr:cNvSpPr>
          <a:spLocks/>
        </xdr:cNvSpPr>
      </xdr:nvSpPr>
      <xdr:spPr>
        <a:xfrm>
          <a:off x="1028700" y="11239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14" name="Line 14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5</xdr:col>
      <xdr:colOff>257175</xdr:colOff>
      <xdr:row>57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9525" y="1023937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57</xdr:row>
      <xdr:rowOff>0</xdr:rowOff>
    </xdr:from>
    <xdr:to>
      <xdr:col>8</xdr:col>
      <xdr:colOff>57150</xdr:colOff>
      <xdr:row>57</xdr:row>
      <xdr:rowOff>0</xdr:rowOff>
    </xdr:to>
    <xdr:sp>
      <xdr:nvSpPr>
        <xdr:cNvPr id="16" name="Line 16"/>
        <xdr:cNvSpPr>
          <a:spLocks/>
        </xdr:cNvSpPr>
      </xdr:nvSpPr>
      <xdr:spPr>
        <a:xfrm>
          <a:off x="4248150" y="102203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38100</xdr:rowOff>
    </xdr:from>
    <xdr:to>
      <xdr:col>5</xdr:col>
      <xdr:colOff>381000</xdr:colOff>
      <xdr:row>61</xdr:row>
      <xdr:rowOff>38100</xdr:rowOff>
    </xdr:to>
    <xdr:sp>
      <xdr:nvSpPr>
        <xdr:cNvPr id="17" name="Line 17"/>
        <xdr:cNvSpPr>
          <a:spLocks/>
        </xdr:cNvSpPr>
      </xdr:nvSpPr>
      <xdr:spPr>
        <a:xfrm>
          <a:off x="19050" y="1089660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0</xdr:rowOff>
    </xdr:from>
    <xdr:to>
      <xdr:col>8</xdr:col>
      <xdr:colOff>57150</xdr:colOff>
      <xdr:row>61</xdr:row>
      <xdr:rowOff>0</xdr:rowOff>
    </xdr:to>
    <xdr:sp>
      <xdr:nvSpPr>
        <xdr:cNvPr id="18" name="Line 18"/>
        <xdr:cNvSpPr>
          <a:spLocks/>
        </xdr:cNvSpPr>
      </xdr:nvSpPr>
      <xdr:spPr>
        <a:xfrm>
          <a:off x="4248150" y="108585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028700" y="7715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6</xdr:row>
      <xdr:rowOff>9525</xdr:rowOff>
    </xdr:from>
    <xdr:to>
      <xdr:col>7</xdr:col>
      <xdr:colOff>95250</xdr:colOff>
      <xdr:row>6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028700" y="11239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28575</xdr:rowOff>
    </xdr:from>
    <xdr:to>
      <xdr:col>0</xdr:col>
      <xdr:colOff>38100</xdr:colOff>
      <xdr:row>61</xdr:row>
      <xdr:rowOff>57150</xdr:rowOff>
    </xdr:to>
    <xdr:sp>
      <xdr:nvSpPr>
        <xdr:cNvPr id="21" name="Line 21"/>
        <xdr:cNvSpPr>
          <a:spLocks/>
        </xdr:cNvSpPr>
      </xdr:nvSpPr>
      <xdr:spPr>
        <a:xfrm flipV="1">
          <a:off x="19050" y="10887075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100</xdr:row>
      <xdr:rowOff>0</xdr:rowOff>
    </xdr:from>
    <xdr:to>
      <xdr:col>3</xdr:col>
      <xdr:colOff>3209925</xdr:colOff>
      <xdr:row>100</xdr:row>
      <xdr:rowOff>9525</xdr:rowOff>
    </xdr:to>
    <xdr:sp>
      <xdr:nvSpPr>
        <xdr:cNvPr id="1" name="Line 1"/>
        <xdr:cNvSpPr>
          <a:spLocks/>
        </xdr:cNvSpPr>
      </xdr:nvSpPr>
      <xdr:spPr>
        <a:xfrm>
          <a:off x="47625" y="17354550"/>
          <a:ext cx="386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3400" y="11620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3219450</xdr:colOff>
      <xdr:row>102</xdr:row>
      <xdr:rowOff>19050</xdr:rowOff>
    </xdr:from>
    <xdr:to>
      <xdr:col>3</xdr:col>
      <xdr:colOff>3219450</xdr:colOff>
      <xdr:row>102</xdr:row>
      <xdr:rowOff>19050</xdr:rowOff>
    </xdr:to>
    <xdr:sp>
      <xdr:nvSpPr>
        <xdr:cNvPr id="4" name="Line 4"/>
        <xdr:cNvSpPr>
          <a:spLocks/>
        </xdr:cNvSpPr>
      </xdr:nvSpPr>
      <xdr:spPr>
        <a:xfrm>
          <a:off x="3924300" y="1769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533400" y="11620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</xdr:row>
      <xdr:rowOff>19050</xdr:rowOff>
    </xdr:from>
    <xdr:to>
      <xdr:col>5</xdr:col>
      <xdr:colOff>781050</xdr:colOff>
      <xdr:row>5</xdr:row>
      <xdr:rowOff>19050</xdr:rowOff>
    </xdr:to>
    <xdr:sp>
      <xdr:nvSpPr>
        <xdr:cNvPr id="7" name="Line 8"/>
        <xdr:cNvSpPr>
          <a:spLocks/>
        </xdr:cNvSpPr>
      </xdr:nvSpPr>
      <xdr:spPr>
        <a:xfrm>
          <a:off x="885825" y="847725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6</xdr:col>
      <xdr:colOff>695325</xdr:colOff>
      <xdr:row>7</xdr:row>
      <xdr:rowOff>9525</xdr:rowOff>
    </xdr:to>
    <xdr:sp>
      <xdr:nvSpPr>
        <xdr:cNvPr id="8" name="Line 9"/>
        <xdr:cNvSpPr>
          <a:spLocks/>
        </xdr:cNvSpPr>
      </xdr:nvSpPr>
      <xdr:spPr>
        <a:xfrm flipV="1">
          <a:off x="533400" y="116205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5" max="5" width="19.8515625" style="0" customWidth="1"/>
    <col min="6" max="6" width="9.57421875" style="0" customWidth="1"/>
    <col min="7" max="7" width="12.7109375" style="0" customWidth="1"/>
    <col min="8" max="8" width="13.8515625" style="0" customWidth="1"/>
  </cols>
  <sheetData>
    <row r="1" spans="1:8" ht="15.75">
      <c r="A1" s="1"/>
      <c r="B1" s="1"/>
      <c r="C1" s="274"/>
      <c r="D1" s="1"/>
      <c r="E1" s="1"/>
      <c r="F1" s="2" t="s">
        <v>405</v>
      </c>
      <c r="G1" s="275"/>
      <c r="H1" s="275"/>
    </row>
    <row r="2" spans="1:8" ht="15.75">
      <c r="A2" s="1"/>
      <c r="B2" s="1"/>
      <c r="C2" s="1"/>
      <c r="D2" s="1"/>
      <c r="E2" s="1"/>
      <c r="F2" s="2" t="s">
        <v>29</v>
      </c>
      <c r="G2" s="275"/>
      <c r="H2" s="275"/>
    </row>
    <row r="3" spans="1:8" ht="12.75">
      <c r="A3" s="541"/>
      <c r="B3" s="542"/>
      <c r="C3" s="542"/>
      <c r="D3" s="542"/>
      <c r="E3" s="542"/>
      <c r="F3" s="542"/>
      <c r="G3" s="542"/>
      <c r="H3" s="542"/>
    </row>
    <row r="4" spans="1:8" ht="15.75">
      <c r="A4" s="543" t="s">
        <v>654</v>
      </c>
      <c r="B4" s="544"/>
      <c r="C4" s="544"/>
      <c r="D4" s="544"/>
      <c r="E4" s="544"/>
      <c r="F4" s="544"/>
      <c r="G4" s="544"/>
      <c r="H4" s="544"/>
    </row>
    <row r="5" spans="1:8" ht="12.75">
      <c r="A5" s="545" t="s">
        <v>0</v>
      </c>
      <c r="B5" s="542"/>
      <c r="C5" s="542"/>
      <c r="D5" s="542"/>
      <c r="E5" s="542"/>
      <c r="F5" s="542"/>
      <c r="G5" s="542"/>
      <c r="H5" s="542"/>
    </row>
    <row r="6" spans="1:8" ht="15">
      <c r="A6" s="546" t="s">
        <v>406</v>
      </c>
      <c r="B6" s="547"/>
      <c r="C6" s="547"/>
      <c r="D6" s="547"/>
      <c r="E6" s="547"/>
      <c r="F6" s="547"/>
      <c r="G6" s="547"/>
      <c r="H6" s="547"/>
    </row>
    <row r="7" spans="1:8" ht="12.75">
      <c r="A7" s="545" t="s">
        <v>407</v>
      </c>
      <c r="B7" s="542"/>
      <c r="C7" s="542"/>
      <c r="D7" s="542"/>
      <c r="E7" s="542"/>
      <c r="F7" s="542"/>
      <c r="G7" s="542"/>
      <c r="H7" s="542"/>
    </row>
    <row r="8" spans="1:8" ht="12.75">
      <c r="A8" s="545" t="s">
        <v>408</v>
      </c>
      <c r="B8" s="542"/>
      <c r="C8" s="542"/>
      <c r="D8" s="542"/>
      <c r="E8" s="542"/>
      <c r="F8" s="542"/>
      <c r="G8" s="542"/>
      <c r="H8" s="542"/>
    </row>
    <row r="9" spans="1:8" ht="15">
      <c r="A9" s="548"/>
      <c r="B9" s="547"/>
      <c r="C9" s="547"/>
      <c r="D9" s="547"/>
      <c r="E9" s="547"/>
      <c r="F9" s="547"/>
      <c r="G9" s="547"/>
      <c r="H9" s="547"/>
    </row>
    <row r="10" spans="1:8" ht="15">
      <c r="A10" s="549" t="s">
        <v>409</v>
      </c>
      <c r="B10" s="550"/>
      <c r="C10" s="550"/>
      <c r="D10" s="550"/>
      <c r="E10" s="550"/>
      <c r="F10" s="550"/>
      <c r="G10" s="550"/>
      <c r="H10" s="550"/>
    </row>
    <row r="11" spans="1:8" ht="15">
      <c r="A11" s="546"/>
      <c r="B11" s="547"/>
      <c r="C11" s="547"/>
      <c r="D11" s="547"/>
      <c r="E11" s="547"/>
      <c r="F11" s="547"/>
      <c r="G11" s="547"/>
      <c r="H11" s="547"/>
    </row>
    <row r="12" spans="1:8" ht="15">
      <c r="A12" s="549" t="s">
        <v>669</v>
      </c>
      <c r="B12" s="550"/>
      <c r="C12" s="550"/>
      <c r="D12" s="550"/>
      <c r="E12" s="550"/>
      <c r="F12" s="550"/>
      <c r="G12" s="550"/>
      <c r="H12" s="550"/>
    </row>
    <row r="13" spans="1:8" ht="15">
      <c r="A13" s="277"/>
      <c r="B13" s="278"/>
      <c r="C13" s="278"/>
      <c r="D13" s="278"/>
      <c r="E13" s="278"/>
      <c r="F13" s="278"/>
      <c r="G13" s="278"/>
      <c r="H13" s="278"/>
    </row>
    <row r="14" spans="1:8" ht="15">
      <c r="A14" s="546" t="s">
        <v>670</v>
      </c>
      <c r="B14" s="547"/>
      <c r="C14" s="547"/>
      <c r="D14" s="547"/>
      <c r="E14" s="547"/>
      <c r="F14" s="547"/>
      <c r="G14" s="547"/>
      <c r="H14" s="547"/>
    </row>
    <row r="15" spans="1:8" ht="15">
      <c r="A15" s="546" t="s">
        <v>1</v>
      </c>
      <c r="B15" s="547"/>
      <c r="C15" s="547"/>
      <c r="D15" s="547"/>
      <c r="E15" s="547"/>
      <c r="F15" s="547"/>
      <c r="G15" s="547"/>
      <c r="H15" s="547"/>
    </row>
    <row r="16" spans="1:8" ht="12.75">
      <c r="A16" s="551" t="s">
        <v>658</v>
      </c>
      <c r="B16" s="542"/>
      <c r="C16" s="542"/>
      <c r="D16" s="542"/>
      <c r="E16" s="542"/>
      <c r="F16" s="542"/>
      <c r="G16" s="542"/>
      <c r="H16" s="542"/>
    </row>
    <row r="17" spans="1:8" ht="63.75" customHeight="1">
      <c r="A17" s="11" t="s">
        <v>2</v>
      </c>
      <c r="B17" s="552" t="s">
        <v>3</v>
      </c>
      <c r="C17" s="553"/>
      <c r="D17" s="553"/>
      <c r="E17" s="553"/>
      <c r="F17" s="11" t="s">
        <v>410</v>
      </c>
      <c r="G17" s="11" t="s">
        <v>4</v>
      </c>
      <c r="H17" s="11" t="s">
        <v>5</v>
      </c>
    </row>
    <row r="18" spans="1:8" ht="12.75">
      <c r="A18" s="147" t="s">
        <v>6</v>
      </c>
      <c r="B18" s="554" t="s">
        <v>411</v>
      </c>
      <c r="C18" s="555"/>
      <c r="D18" s="555"/>
      <c r="E18" s="555"/>
      <c r="F18" s="280"/>
      <c r="G18" s="523">
        <f>SUM(G19+G24+G25)</f>
        <v>1041997.04</v>
      </c>
      <c r="H18" s="523">
        <f>SUM(H19+H24+H25)</f>
        <v>1013771.69</v>
      </c>
    </row>
    <row r="19" spans="1:8" ht="12.75">
      <c r="A19" s="14" t="s">
        <v>7</v>
      </c>
      <c r="B19" s="556" t="s">
        <v>412</v>
      </c>
      <c r="C19" s="556"/>
      <c r="D19" s="556"/>
      <c r="E19" s="556"/>
      <c r="F19" s="281"/>
      <c r="G19" s="524">
        <f>SUM(G20:G23)</f>
        <v>1041997.04</v>
      </c>
      <c r="H19" s="524">
        <f>SUM(H20:H23)</f>
        <v>1013771.69</v>
      </c>
    </row>
    <row r="20" spans="1:8" ht="12.75">
      <c r="A20" s="14" t="s">
        <v>413</v>
      </c>
      <c r="B20" s="556" t="s">
        <v>22</v>
      </c>
      <c r="C20" s="556"/>
      <c r="D20" s="556"/>
      <c r="E20" s="556"/>
      <c r="F20" s="281"/>
      <c r="G20" s="524">
        <v>769085.36</v>
      </c>
      <c r="H20" s="524">
        <v>739876.94</v>
      </c>
    </row>
    <row r="21" spans="1:8" ht="12.75">
      <c r="A21" s="14" t="s">
        <v>414</v>
      </c>
      <c r="B21" s="557" t="s">
        <v>415</v>
      </c>
      <c r="C21" s="557"/>
      <c r="D21" s="557"/>
      <c r="E21" s="557"/>
      <c r="F21" s="282"/>
      <c r="G21" s="524">
        <v>254771.5</v>
      </c>
      <c r="H21" s="524">
        <v>239839.09</v>
      </c>
    </row>
    <row r="22" spans="1:8" ht="12.75">
      <c r="A22" s="14" t="s">
        <v>416</v>
      </c>
      <c r="B22" s="557" t="s">
        <v>417</v>
      </c>
      <c r="C22" s="557"/>
      <c r="D22" s="557"/>
      <c r="E22" s="557"/>
      <c r="F22" s="281"/>
      <c r="G22" s="524">
        <v>1426.17</v>
      </c>
      <c r="H22" s="524">
        <v>22658.66</v>
      </c>
    </row>
    <row r="23" spans="1:8" ht="12.75">
      <c r="A23" s="14" t="s">
        <v>418</v>
      </c>
      <c r="B23" s="557" t="s">
        <v>419</v>
      </c>
      <c r="C23" s="557"/>
      <c r="D23" s="557"/>
      <c r="E23" s="557"/>
      <c r="F23" s="282"/>
      <c r="G23" s="524">
        <v>16714.01</v>
      </c>
      <c r="H23" s="524">
        <v>11397</v>
      </c>
    </row>
    <row r="24" spans="1:8" ht="12.75">
      <c r="A24" s="14" t="s">
        <v>8</v>
      </c>
      <c r="B24" s="557" t="s">
        <v>420</v>
      </c>
      <c r="C24" s="557"/>
      <c r="D24" s="557"/>
      <c r="E24" s="557"/>
      <c r="F24" s="281"/>
      <c r="G24" s="525"/>
      <c r="H24" s="525"/>
    </row>
    <row r="25" spans="1:8" ht="12.75">
      <c r="A25" s="14" t="s">
        <v>9</v>
      </c>
      <c r="B25" s="557" t="s">
        <v>421</v>
      </c>
      <c r="C25" s="557"/>
      <c r="D25" s="557"/>
      <c r="E25" s="557"/>
      <c r="F25" s="281"/>
      <c r="G25" s="525">
        <f>SUM(G26:G27)</f>
        <v>0</v>
      </c>
      <c r="H25" s="525">
        <f>SUM(H26:H27)</f>
        <v>0</v>
      </c>
    </row>
    <row r="26" spans="1:8" ht="12.75">
      <c r="A26" s="14" t="s">
        <v>422</v>
      </c>
      <c r="B26" s="557" t="s">
        <v>10</v>
      </c>
      <c r="C26" s="557"/>
      <c r="D26" s="557"/>
      <c r="E26" s="557"/>
      <c r="F26" s="282"/>
      <c r="G26" s="525"/>
      <c r="H26" s="525"/>
    </row>
    <row r="27" spans="1:8" ht="12.75">
      <c r="A27" s="14" t="s">
        <v>423</v>
      </c>
      <c r="B27" s="557" t="s">
        <v>424</v>
      </c>
      <c r="C27" s="557"/>
      <c r="D27" s="557"/>
      <c r="E27" s="557"/>
      <c r="F27" s="282"/>
      <c r="G27" s="525"/>
      <c r="H27" s="525"/>
    </row>
    <row r="28" spans="1:8" ht="12.75">
      <c r="A28" s="147" t="s">
        <v>11</v>
      </c>
      <c r="B28" s="554" t="s">
        <v>12</v>
      </c>
      <c r="C28" s="554"/>
      <c r="D28" s="554"/>
      <c r="E28" s="554"/>
      <c r="F28" s="282" t="s">
        <v>652</v>
      </c>
      <c r="G28" s="523">
        <f>SUM(G29:G42)</f>
        <v>1062373.71</v>
      </c>
      <c r="H28" s="523">
        <f>SUM(H29:H42)</f>
        <v>1035196.4</v>
      </c>
    </row>
    <row r="29" spans="1:8" ht="12.75">
      <c r="A29" s="14" t="s">
        <v>7</v>
      </c>
      <c r="B29" s="557" t="s">
        <v>425</v>
      </c>
      <c r="C29" s="558"/>
      <c r="D29" s="558"/>
      <c r="E29" s="558"/>
      <c r="F29" s="281"/>
      <c r="G29" s="524">
        <v>917775.75</v>
      </c>
      <c r="H29" s="524">
        <v>880220.9</v>
      </c>
    </row>
    <row r="30" spans="1:8" ht="12.75">
      <c r="A30" s="14" t="s">
        <v>8</v>
      </c>
      <c r="B30" s="557" t="s">
        <v>426</v>
      </c>
      <c r="C30" s="558"/>
      <c r="D30" s="558"/>
      <c r="E30" s="558"/>
      <c r="F30" s="281"/>
      <c r="G30" s="526">
        <v>26967.18</v>
      </c>
      <c r="H30" s="526">
        <v>42168.02</v>
      </c>
    </row>
    <row r="31" spans="1:8" ht="12.75">
      <c r="A31" s="14" t="s">
        <v>9</v>
      </c>
      <c r="B31" s="557" t="s">
        <v>427</v>
      </c>
      <c r="C31" s="558"/>
      <c r="D31" s="558"/>
      <c r="E31" s="558"/>
      <c r="F31" s="281"/>
      <c r="G31" s="524">
        <v>49963.61</v>
      </c>
      <c r="H31" s="524">
        <v>46005.6</v>
      </c>
    </row>
    <row r="32" spans="1:8" ht="12.75">
      <c r="A32" s="14" t="s">
        <v>13</v>
      </c>
      <c r="B32" s="556" t="s">
        <v>428</v>
      </c>
      <c r="C32" s="558"/>
      <c r="D32" s="558"/>
      <c r="E32" s="558"/>
      <c r="F32" s="281"/>
      <c r="G32" s="524">
        <v>347</v>
      </c>
      <c r="H32" s="524">
        <v>140</v>
      </c>
    </row>
    <row r="33" spans="1:8" ht="12.75">
      <c r="A33" s="14" t="s">
        <v>25</v>
      </c>
      <c r="B33" s="556" t="s">
        <v>429</v>
      </c>
      <c r="C33" s="558"/>
      <c r="D33" s="558"/>
      <c r="E33" s="558"/>
      <c r="F33" s="281"/>
      <c r="G33" s="527"/>
      <c r="H33" s="527"/>
    </row>
    <row r="34" spans="1:8" ht="12.75">
      <c r="A34" s="14" t="s">
        <v>430</v>
      </c>
      <c r="B34" s="556" t="s">
        <v>431</v>
      </c>
      <c r="C34" s="558"/>
      <c r="D34" s="558"/>
      <c r="E34" s="558"/>
      <c r="F34" s="281"/>
      <c r="G34" s="524">
        <v>1799.48</v>
      </c>
      <c r="H34" s="524">
        <v>2403.25</v>
      </c>
    </row>
    <row r="35" spans="1:8" ht="12.75">
      <c r="A35" s="14" t="s">
        <v>432</v>
      </c>
      <c r="B35" s="556" t="s">
        <v>433</v>
      </c>
      <c r="C35" s="558"/>
      <c r="D35" s="558"/>
      <c r="E35" s="558"/>
      <c r="F35" s="281"/>
      <c r="G35" s="524">
        <v>12878.41</v>
      </c>
      <c r="H35" s="524">
        <v>6618.33</v>
      </c>
    </row>
    <row r="36" spans="1:8" ht="12.75">
      <c r="A36" s="14" t="s">
        <v>434</v>
      </c>
      <c r="B36" s="557" t="s">
        <v>435</v>
      </c>
      <c r="C36" s="558"/>
      <c r="D36" s="558"/>
      <c r="E36" s="558"/>
      <c r="F36" s="281"/>
      <c r="G36" s="527"/>
      <c r="H36" s="527"/>
    </row>
    <row r="37" spans="1:8" ht="12.75">
      <c r="A37" s="14" t="s">
        <v>436</v>
      </c>
      <c r="B37" s="556" t="s">
        <v>437</v>
      </c>
      <c r="C37" s="558"/>
      <c r="D37" s="558"/>
      <c r="E37" s="558"/>
      <c r="F37" s="281"/>
      <c r="G37" s="524">
        <v>30530.39</v>
      </c>
      <c r="H37" s="524">
        <v>36355.99</v>
      </c>
    </row>
    <row r="38" spans="1:8" ht="12.75">
      <c r="A38" s="14" t="s">
        <v>438</v>
      </c>
      <c r="B38" s="557" t="s">
        <v>439</v>
      </c>
      <c r="C38" s="553"/>
      <c r="D38" s="553"/>
      <c r="E38" s="553"/>
      <c r="F38" s="281"/>
      <c r="G38" s="527"/>
      <c r="H38" s="527"/>
    </row>
    <row r="39" spans="1:8" ht="12.75">
      <c r="A39" s="14" t="s">
        <v>440</v>
      </c>
      <c r="B39" s="557" t="s">
        <v>441</v>
      </c>
      <c r="C39" s="558"/>
      <c r="D39" s="558"/>
      <c r="E39" s="558"/>
      <c r="F39" s="281"/>
      <c r="G39" s="527"/>
      <c r="H39" s="527"/>
    </row>
    <row r="40" spans="1:8" ht="12.75">
      <c r="A40" s="14" t="s">
        <v>442</v>
      </c>
      <c r="B40" s="557" t="s">
        <v>443</v>
      </c>
      <c r="C40" s="558"/>
      <c r="D40" s="558"/>
      <c r="E40" s="558"/>
      <c r="F40" s="281"/>
      <c r="G40" s="527"/>
      <c r="H40" s="527"/>
    </row>
    <row r="41" spans="1:8" ht="12.75">
      <c r="A41" s="14" t="s">
        <v>444</v>
      </c>
      <c r="B41" s="557" t="s">
        <v>445</v>
      </c>
      <c r="C41" s="558"/>
      <c r="D41" s="558"/>
      <c r="E41" s="558"/>
      <c r="F41" s="281"/>
      <c r="G41" s="526">
        <v>22111.89</v>
      </c>
      <c r="H41" s="526">
        <f>21170.31+114</f>
        <v>21284.31</v>
      </c>
    </row>
    <row r="42" spans="1:8" ht="12.75">
      <c r="A42" s="14" t="s">
        <v>446</v>
      </c>
      <c r="B42" s="559" t="s">
        <v>447</v>
      </c>
      <c r="C42" s="560"/>
      <c r="D42" s="560"/>
      <c r="E42" s="561"/>
      <c r="F42" s="281"/>
      <c r="G42" s="527"/>
      <c r="H42" s="527"/>
    </row>
    <row r="43" spans="1:8" ht="12.75">
      <c r="A43" s="280" t="s">
        <v>15</v>
      </c>
      <c r="B43" s="562" t="s">
        <v>448</v>
      </c>
      <c r="C43" s="563"/>
      <c r="D43" s="563"/>
      <c r="E43" s="564"/>
      <c r="F43" s="284"/>
      <c r="G43" s="525">
        <f>SUM(G18-G28)</f>
        <v>-20376.669999999925</v>
      </c>
      <c r="H43" s="525">
        <f>SUM(H18-H28)</f>
        <v>-21424.71000000008</v>
      </c>
    </row>
    <row r="44" spans="1:8" ht="12.75">
      <c r="A44" s="280" t="s">
        <v>16</v>
      </c>
      <c r="B44" s="565" t="s">
        <v>449</v>
      </c>
      <c r="C44" s="563"/>
      <c r="D44" s="563"/>
      <c r="E44" s="564"/>
      <c r="F44" s="279"/>
      <c r="G44" s="523">
        <f>SUM(G45+G46-G47)</f>
        <v>21360.6</v>
      </c>
      <c r="H44" s="523">
        <f>SUM(H45+H46-H47)</f>
        <v>20891.45</v>
      </c>
    </row>
    <row r="45" spans="1:8" ht="12.75">
      <c r="A45" s="282" t="s">
        <v>450</v>
      </c>
      <c r="B45" s="559" t="s">
        <v>451</v>
      </c>
      <c r="C45" s="560"/>
      <c r="D45" s="560"/>
      <c r="E45" s="561"/>
      <c r="F45" s="283" t="s">
        <v>651</v>
      </c>
      <c r="G45" s="524">
        <v>21360.6</v>
      </c>
      <c r="H45" s="524">
        <v>20891.45</v>
      </c>
    </row>
    <row r="46" spans="1:8" ht="12.75">
      <c r="A46" s="282" t="s">
        <v>8</v>
      </c>
      <c r="B46" s="559" t="s">
        <v>452</v>
      </c>
      <c r="C46" s="560"/>
      <c r="D46" s="560"/>
      <c r="E46" s="561"/>
      <c r="F46" s="283"/>
      <c r="G46" s="527"/>
      <c r="H46" s="527"/>
    </row>
    <row r="47" spans="1:8" ht="12.75">
      <c r="A47" s="282" t="s">
        <v>453</v>
      </c>
      <c r="B47" s="559" t="s">
        <v>454</v>
      </c>
      <c r="C47" s="560"/>
      <c r="D47" s="560"/>
      <c r="E47" s="561"/>
      <c r="F47" s="283"/>
      <c r="G47" s="527"/>
      <c r="H47" s="527"/>
    </row>
    <row r="48" spans="1:8" ht="12.75">
      <c r="A48" s="280" t="s">
        <v>17</v>
      </c>
      <c r="B48" s="562" t="s">
        <v>455</v>
      </c>
      <c r="C48" s="563"/>
      <c r="D48" s="563"/>
      <c r="E48" s="564"/>
      <c r="F48" s="279"/>
      <c r="G48" s="525"/>
      <c r="H48" s="525"/>
    </row>
    <row r="49" spans="1:8" ht="12.75">
      <c r="A49" s="280" t="s">
        <v>18</v>
      </c>
      <c r="B49" s="566" t="s">
        <v>21</v>
      </c>
      <c r="C49" s="567"/>
      <c r="D49" s="567"/>
      <c r="E49" s="568"/>
      <c r="F49" s="279"/>
      <c r="G49" s="525"/>
      <c r="H49" s="525"/>
    </row>
    <row r="50" spans="1:8" ht="12.75">
      <c r="A50" s="280" t="s">
        <v>19</v>
      </c>
      <c r="B50" s="562" t="s">
        <v>456</v>
      </c>
      <c r="C50" s="563"/>
      <c r="D50" s="563"/>
      <c r="E50" s="564"/>
      <c r="F50" s="279"/>
      <c r="G50" s="525"/>
      <c r="H50" s="525"/>
    </row>
    <row r="51" spans="1:8" ht="12.75">
      <c r="A51" s="280" t="s">
        <v>457</v>
      </c>
      <c r="B51" s="569" t="s">
        <v>458</v>
      </c>
      <c r="C51" s="567"/>
      <c r="D51" s="567"/>
      <c r="E51" s="568"/>
      <c r="F51" s="279"/>
      <c r="G51" s="523">
        <f>G53</f>
        <v>983.930000000073</v>
      </c>
      <c r="H51" s="523">
        <f>H53</f>
        <v>-533.2600000000784</v>
      </c>
    </row>
    <row r="52" spans="1:8" ht="12.75">
      <c r="A52" s="280" t="s">
        <v>7</v>
      </c>
      <c r="B52" s="565" t="s">
        <v>459</v>
      </c>
      <c r="C52" s="563"/>
      <c r="D52" s="563"/>
      <c r="E52" s="564"/>
      <c r="F52" s="279"/>
      <c r="G52" s="523"/>
      <c r="H52" s="523"/>
    </row>
    <row r="53" spans="1:8" ht="12.75">
      <c r="A53" s="280" t="s">
        <v>460</v>
      </c>
      <c r="B53" s="562" t="s">
        <v>461</v>
      </c>
      <c r="C53" s="563"/>
      <c r="D53" s="563"/>
      <c r="E53" s="564"/>
      <c r="F53" s="279"/>
      <c r="G53" s="523">
        <f>SUM(G44+G43)</f>
        <v>983.930000000073</v>
      </c>
      <c r="H53" s="523">
        <f>SUM(H44+H43)</f>
        <v>-533.2600000000784</v>
      </c>
    </row>
    <row r="54" spans="1:8" ht="12.75">
      <c r="A54" s="282" t="s">
        <v>7</v>
      </c>
      <c r="B54" s="559" t="s">
        <v>462</v>
      </c>
      <c r="C54" s="560"/>
      <c r="D54" s="560"/>
      <c r="E54" s="561"/>
      <c r="F54" s="283"/>
      <c r="G54" s="527"/>
      <c r="H54" s="527"/>
    </row>
    <row r="55" spans="1:8" ht="12.75">
      <c r="A55" s="282" t="s">
        <v>8</v>
      </c>
      <c r="B55" s="559" t="s">
        <v>463</v>
      </c>
      <c r="C55" s="560"/>
      <c r="D55" s="560"/>
      <c r="E55" s="561"/>
      <c r="F55" s="283"/>
      <c r="G55" s="528"/>
      <c r="H55" s="528"/>
    </row>
    <row r="56" spans="1:8" ht="12.75">
      <c r="A56" s="285"/>
      <c r="B56" s="285"/>
      <c r="C56" s="285"/>
      <c r="D56" s="276"/>
      <c r="E56" s="276"/>
      <c r="F56" s="286"/>
      <c r="G56" s="286"/>
      <c r="H56" s="286"/>
    </row>
    <row r="57" spans="1:8" ht="12.75">
      <c r="A57" s="570" t="s">
        <v>627</v>
      </c>
      <c r="B57" s="570"/>
      <c r="C57" s="570"/>
      <c r="D57" s="570"/>
      <c r="E57" s="570"/>
      <c r="F57" s="570"/>
      <c r="G57" s="540" t="s">
        <v>395</v>
      </c>
      <c r="H57" s="540"/>
    </row>
    <row r="58" spans="1:8" ht="12.75">
      <c r="A58" s="538" t="s">
        <v>628</v>
      </c>
      <c r="B58" s="538"/>
      <c r="C58" s="538"/>
      <c r="D58" s="538"/>
      <c r="E58" s="538"/>
      <c r="F58" s="538"/>
      <c r="G58" s="539" t="s">
        <v>20</v>
      </c>
      <c r="H58" s="539"/>
    </row>
    <row r="59" spans="1:8" ht="12.75">
      <c r="A59" s="345"/>
      <c r="B59" s="345"/>
      <c r="C59" s="345"/>
      <c r="D59" s="345"/>
      <c r="E59" s="345"/>
      <c r="F59" s="345"/>
      <c r="G59" s="346"/>
      <c r="H59" s="346"/>
    </row>
    <row r="60" spans="1:8" ht="12.75">
      <c r="A60" s="345"/>
      <c r="B60" s="345"/>
      <c r="C60" s="345"/>
      <c r="D60" s="345"/>
      <c r="E60" s="345"/>
      <c r="F60" s="345"/>
      <c r="G60" s="346"/>
      <c r="H60" s="346"/>
    </row>
    <row r="61" spans="1:8" ht="12" customHeight="1">
      <c r="A61" s="1"/>
      <c r="B61" s="1" t="s">
        <v>629</v>
      </c>
      <c r="C61" s="1"/>
      <c r="D61" s="1"/>
      <c r="E61" s="1"/>
      <c r="F61" s="1"/>
      <c r="G61" s="540" t="s">
        <v>614</v>
      </c>
      <c r="H61" s="540"/>
    </row>
    <row r="62" spans="1:8" ht="12.75">
      <c r="A62" s="4" t="s">
        <v>630</v>
      </c>
      <c r="B62" s="1"/>
      <c r="C62" s="1"/>
      <c r="D62" s="1"/>
      <c r="E62" s="1"/>
      <c r="F62" s="1"/>
      <c r="G62" s="539" t="s">
        <v>20</v>
      </c>
      <c r="H62" s="539"/>
    </row>
    <row r="63" spans="1:8" ht="12.75">
      <c r="A63" s="1"/>
      <c r="B63" s="1"/>
      <c r="C63" s="1"/>
      <c r="D63" s="1"/>
      <c r="E63" s="1"/>
      <c r="F63" s="1"/>
      <c r="G63" s="1"/>
      <c r="H63" s="1"/>
    </row>
  </sheetData>
  <sheetProtection/>
  <mergeCells count="58">
    <mergeCell ref="A57:F57"/>
    <mergeCell ref="G57:H57"/>
    <mergeCell ref="B52:E52"/>
    <mergeCell ref="B53:E53"/>
    <mergeCell ref="B54:E54"/>
    <mergeCell ref="B55:E55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A16:H16"/>
    <mergeCell ref="B17:E17"/>
    <mergeCell ref="B18:E18"/>
    <mergeCell ref="B19:E19"/>
    <mergeCell ref="B20:E20"/>
    <mergeCell ref="B21:E21"/>
    <mergeCell ref="A9:H9"/>
    <mergeCell ref="A10:H10"/>
    <mergeCell ref="A11:H11"/>
    <mergeCell ref="A12:H12"/>
    <mergeCell ref="A14:H14"/>
    <mergeCell ref="A15:H15"/>
    <mergeCell ref="A58:F58"/>
    <mergeCell ref="G58:H58"/>
    <mergeCell ref="G61:H61"/>
    <mergeCell ref="G62:H62"/>
    <mergeCell ref="A3:H3"/>
    <mergeCell ref="A4:H4"/>
    <mergeCell ref="A5:H5"/>
    <mergeCell ref="A6:H6"/>
    <mergeCell ref="A7:H7"/>
    <mergeCell ref="A8:H8"/>
  </mergeCells>
  <printOptions/>
  <pageMargins left="0.7874015748031497" right="0.35433070866141736" top="0.5905511811023623" bottom="0.3937007874015748" header="0.5118110236220472" footer="0.5118110236220472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I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.8515625" style="1" customWidth="1"/>
    <col min="3" max="3" width="52.00390625" style="1" customWidth="1"/>
    <col min="4" max="5" width="15.7109375" style="1" customWidth="1"/>
    <col min="6" max="16384" width="9.140625" style="1" customWidth="1"/>
  </cols>
  <sheetData>
    <row r="1" spans="1:5" ht="15">
      <c r="A1" s="251" t="s">
        <v>654</v>
      </c>
      <c r="B1" s="251"/>
      <c r="C1" s="251"/>
      <c r="D1" s="3"/>
      <c r="E1" s="4"/>
    </row>
    <row r="2" spans="1:5" ht="15">
      <c r="A2" s="251" t="s">
        <v>397</v>
      </c>
      <c r="B2" s="251"/>
      <c r="C2" s="325"/>
      <c r="D2" s="6"/>
      <c r="E2" s="7" t="s">
        <v>31</v>
      </c>
    </row>
    <row r="3" spans="1:5" ht="14.25">
      <c r="A3" s="326"/>
      <c r="B3" s="326"/>
      <c r="C3" s="325"/>
      <c r="D3" s="9" t="s">
        <v>32</v>
      </c>
      <c r="E3" s="9"/>
    </row>
    <row r="4" spans="1:5" ht="12.75">
      <c r="A4" s="5"/>
      <c r="B4" s="5"/>
      <c r="C4" s="8"/>
      <c r="D4" s="9"/>
      <c r="E4" s="9"/>
    </row>
    <row r="5" spans="1:9" ht="33" customHeight="1">
      <c r="A5" s="603" t="s">
        <v>683</v>
      </c>
      <c r="B5" s="603"/>
      <c r="C5" s="603"/>
      <c r="D5" s="603"/>
      <c r="E5" s="603"/>
      <c r="F5" s="603"/>
      <c r="G5" s="603"/>
      <c r="H5" s="603"/>
      <c r="I5" s="603"/>
    </row>
    <row r="6" spans="1:5" ht="12.75" customHeight="1">
      <c r="A6" s="10"/>
      <c r="B6" s="10"/>
      <c r="C6" s="10"/>
      <c r="D6" s="10"/>
      <c r="E6" s="10"/>
    </row>
    <row r="7" spans="1:5" ht="15" customHeight="1">
      <c r="A7" s="706" t="s">
        <v>33</v>
      </c>
      <c r="B7" s="706"/>
      <c r="C7" s="706"/>
      <c r="D7" s="706"/>
      <c r="E7" s="706"/>
    </row>
    <row r="8" spans="1:5" ht="12.75">
      <c r="A8" s="5"/>
      <c r="B8" s="5"/>
      <c r="C8" s="5"/>
      <c r="D8" s="5"/>
      <c r="E8" s="5"/>
    </row>
    <row r="9" spans="1:5" ht="38.25">
      <c r="A9" s="11" t="s">
        <v>2</v>
      </c>
      <c r="B9" s="552" t="s">
        <v>34</v>
      </c>
      <c r="C9" s="707"/>
      <c r="D9" s="11" t="s">
        <v>4</v>
      </c>
      <c r="E9" s="11" t="s">
        <v>5</v>
      </c>
    </row>
    <row r="10" spans="1:5" ht="12.75">
      <c r="A10" s="12">
        <v>1</v>
      </c>
      <c r="B10" s="708">
        <v>2</v>
      </c>
      <c r="C10" s="709"/>
      <c r="D10" s="12">
        <v>3</v>
      </c>
      <c r="E10" s="12">
        <v>4</v>
      </c>
    </row>
    <row r="11" spans="1:5" ht="12.75">
      <c r="A11" s="11" t="s">
        <v>35</v>
      </c>
      <c r="B11" s="710" t="s">
        <v>10</v>
      </c>
      <c r="C11" s="711"/>
      <c r="D11" s="492">
        <f>SUM(D12:D18)</f>
        <v>0</v>
      </c>
      <c r="E11" s="492">
        <f>SUM(E12:E18)</f>
        <v>0</v>
      </c>
    </row>
    <row r="12" spans="1:5" ht="12.75">
      <c r="A12" s="13" t="s">
        <v>36</v>
      </c>
      <c r="B12" s="15"/>
      <c r="C12" s="16" t="s">
        <v>37</v>
      </c>
      <c r="D12" s="17"/>
      <c r="E12" s="17"/>
    </row>
    <row r="13" spans="1:5" ht="12.75">
      <c r="A13" s="13" t="s">
        <v>38</v>
      </c>
      <c r="B13" s="15"/>
      <c r="C13" s="16" t="s">
        <v>39</v>
      </c>
      <c r="D13" s="17"/>
      <c r="E13" s="17"/>
    </row>
    <row r="14" spans="1:5" ht="12.75">
      <c r="A14" s="13" t="s">
        <v>40</v>
      </c>
      <c r="B14" s="18"/>
      <c r="C14" s="16" t="s">
        <v>41</v>
      </c>
      <c r="D14" s="17"/>
      <c r="E14" s="17"/>
    </row>
    <row r="15" spans="1:5" ht="12.75">
      <c r="A15" s="19" t="s">
        <v>42</v>
      </c>
      <c r="B15" s="20"/>
      <c r="C15" s="21" t="s">
        <v>43</v>
      </c>
      <c r="D15" s="17"/>
      <c r="E15" s="17"/>
    </row>
    <row r="16" spans="1:5" ht="25.5">
      <c r="A16" s="22" t="s">
        <v>44</v>
      </c>
      <c r="B16" s="20"/>
      <c r="C16" s="16" t="s">
        <v>45</v>
      </c>
      <c r="D16" s="17"/>
      <c r="E16" s="17"/>
    </row>
    <row r="17" spans="1:5" ht="12.75">
      <c r="A17" s="22" t="s">
        <v>46</v>
      </c>
      <c r="B17" s="20"/>
      <c r="C17" s="16" t="s">
        <v>47</v>
      </c>
      <c r="D17" s="13"/>
      <c r="E17" s="17"/>
    </row>
    <row r="18" spans="1:5" ht="12.75">
      <c r="A18" s="19" t="s">
        <v>48</v>
      </c>
      <c r="B18" s="20"/>
      <c r="C18" s="16" t="s">
        <v>49</v>
      </c>
      <c r="D18" s="13"/>
      <c r="E18" s="17"/>
    </row>
    <row r="19" spans="1:5" ht="12.75">
      <c r="A19" s="11" t="s">
        <v>50</v>
      </c>
      <c r="B19" s="566" t="s">
        <v>28</v>
      </c>
      <c r="C19" s="712"/>
      <c r="D19" s="486">
        <f>D20+D21+D22+D23+D24</f>
        <v>21360.6</v>
      </c>
      <c r="E19" s="486">
        <f>SUM(E20:E24)</f>
        <v>20891.45</v>
      </c>
    </row>
    <row r="20" spans="1:5" ht="12.75">
      <c r="A20" s="13" t="s">
        <v>51</v>
      </c>
      <c r="B20" s="23"/>
      <c r="C20" s="21" t="s">
        <v>52</v>
      </c>
      <c r="D20" s="13"/>
      <c r="E20" s="13"/>
    </row>
    <row r="21" spans="1:5" ht="25.5">
      <c r="A21" s="13" t="s">
        <v>53</v>
      </c>
      <c r="B21" s="23"/>
      <c r="C21" s="16" t="s">
        <v>45</v>
      </c>
      <c r="D21" s="13"/>
      <c r="E21" s="13"/>
    </row>
    <row r="22" spans="1:5" ht="12.75">
      <c r="A22" s="13" t="s">
        <v>54</v>
      </c>
      <c r="B22" s="18"/>
      <c r="C22" s="24" t="s">
        <v>55</v>
      </c>
      <c r="D22" s="485">
        <v>21360.6</v>
      </c>
      <c r="E22" s="485">
        <v>20891.45</v>
      </c>
    </row>
    <row r="23" spans="1:5" ht="12.75">
      <c r="A23" s="13" t="s">
        <v>56</v>
      </c>
      <c r="B23" s="18"/>
      <c r="C23" s="24" t="s">
        <v>57</v>
      </c>
      <c r="D23" s="13"/>
      <c r="E23" s="13"/>
    </row>
    <row r="24" spans="1:5" ht="12.75">
      <c r="A24" s="13" t="s">
        <v>58</v>
      </c>
      <c r="B24" s="25"/>
      <c r="C24" s="24" t="s">
        <v>49</v>
      </c>
      <c r="D24" s="239"/>
      <c r="E24" s="13"/>
    </row>
    <row r="25" spans="1:5" ht="12.75" customHeight="1">
      <c r="A25" s="26" t="s">
        <v>59</v>
      </c>
      <c r="B25" s="27"/>
      <c r="C25" s="27"/>
      <c r="D25" s="28"/>
      <c r="E25" s="28"/>
    </row>
    <row r="26" spans="1:5" ht="12.75" customHeight="1">
      <c r="A26" s="703" t="s">
        <v>60</v>
      </c>
      <c r="B26" s="704"/>
      <c r="C26" s="704"/>
      <c r="D26" s="704"/>
      <c r="E26" s="704"/>
    </row>
    <row r="27" spans="1:5" ht="12.75">
      <c r="A27" s="705"/>
      <c r="B27" s="705"/>
      <c r="C27" s="705"/>
      <c r="D27" s="705"/>
      <c r="E27" s="705"/>
    </row>
    <row r="29" ht="12.75">
      <c r="C29" s="296" t="s">
        <v>661</v>
      </c>
    </row>
    <row r="30" ht="12.75">
      <c r="C30" s="296"/>
    </row>
  </sheetData>
  <sheetProtection/>
  <mergeCells count="8">
    <mergeCell ref="A26:E26"/>
    <mergeCell ref="A27:E27"/>
    <mergeCell ref="A7:E7"/>
    <mergeCell ref="B9:C9"/>
    <mergeCell ref="B10:C10"/>
    <mergeCell ref="A5:I5"/>
    <mergeCell ref="B11:C11"/>
    <mergeCell ref="B19:C1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Q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7109375" style="0" customWidth="1"/>
    <col min="3" max="3" width="4.28125" style="0" customWidth="1"/>
    <col min="4" max="4" width="29.28125" style="0" customWidth="1"/>
    <col min="5" max="5" width="8.7109375" style="0" bestFit="1" customWidth="1"/>
    <col min="6" max="6" width="6.7109375" style="0" bestFit="1" customWidth="1"/>
    <col min="7" max="7" width="10.57421875" style="0" customWidth="1"/>
    <col min="8" max="8" width="10.28125" style="0" customWidth="1"/>
    <col min="9" max="9" width="8.140625" style="0" bestFit="1" customWidth="1"/>
    <col min="10" max="10" width="7.8515625" style="0" customWidth="1"/>
    <col min="11" max="11" width="8.57421875" style="0" bestFit="1" customWidth="1"/>
    <col min="12" max="12" width="9.28125" style="0" customWidth="1"/>
    <col min="13" max="13" width="11.8515625" style="0" customWidth="1"/>
    <col min="14" max="14" width="10.7109375" style="0" customWidth="1"/>
    <col min="15" max="15" width="11.421875" style="0" customWidth="1"/>
    <col min="17" max="17" width="10.57421875" style="0" bestFit="1" customWidth="1"/>
  </cols>
  <sheetData>
    <row r="1" spans="1:15" ht="7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68"/>
      <c r="O1" s="68"/>
    </row>
    <row r="2" spans="1:15" ht="11.25" customHeight="1">
      <c r="A2" s="327" t="s">
        <v>654</v>
      </c>
      <c r="B2" s="328"/>
      <c r="C2" s="328"/>
      <c r="D2" s="328"/>
      <c r="E2" s="67"/>
      <c r="F2" s="67"/>
      <c r="G2" s="67"/>
      <c r="H2" s="67"/>
      <c r="I2" s="67"/>
      <c r="J2" s="67"/>
      <c r="K2" s="67"/>
      <c r="L2" s="67"/>
      <c r="M2" s="70" t="s">
        <v>126</v>
      </c>
      <c r="N2" s="70"/>
      <c r="O2" s="70"/>
    </row>
    <row r="3" spans="1:15" ht="12.75">
      <c r="A3" s="328" t="s">
        <v>397</v>
      </c>
      <c r="B3" s="328"/>
      <c r="C3" s="328"/>
      <c r="D3" s="328"/>
      <c r="E3" s="67"/>
      <c r="F3" s="67"/>
      <c r="G3" s="67"/>
      <c r="H3" s="67"/>
      <c r="I3" s="67"/>
      <c r="J3" s="67"/>
      <c r="K3" s="67"/>
      <c r="L3" s="67"/>
      <c r="M3" s="70" t="s">
        <v>664</v>
      </c>
      <c r="N3" s="70"/>
      <c r="O3" s="70"/>
    </row>
    <row r="4" spans="1:15" ht="5.25" customHeight="1">
      <c r="A4" s="328"/>
      <c r="B4" s="328"/>
      <c r="C4" s="328"/>
      <c r="D4" s="328"/>
      <c r="E4" s="67"/>
      <c r="F4" s="67"/>
      <c r="G4" s="67"/>
      <c r="H4" s="67"/>
      <c r="I4" s="67"/>
      <c r="J4" s="67"/>
      <c r="K4" s="67"/>
      <c r="L4" s="67"/>
      <c r="M4" s="70"/>
      <c r="N4" s="70"/>
      <c r="O4" s="70"/>
    </row>
    <row r="5" spans="1:15" ht="12.75">
      <c r="A5" s="328" t="s">
        <v>683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70"/>
      <c r="N5" s="70"/>
      <c r="O5" s="70"/>
    </row>
    <row r="6" spans="1:15" ht="3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4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12.75">
      <c r="A8" s="713" t="s">
        <v>665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</row>
    <row r="9" spans="1:15" ht="12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2.75">
      <c r="A10" s="714" t="s">
        <v>127</v>
      </c>
      <c r="B10" s="715" t="s">
        <v>128</v>
      </c>
      <c r="C10" s="716"/>
      <c r="D10" s="717"/>
      <c r="E10" s="721" t="s">
        <v>129</v>
      </c>
      <c r="F10" s="721"/>
      <c r="G10" s="721"/>
      <c r="H10" s="721"/>
      <c r="I10" s="721"/>
      <c r="J10" s="721"/>
      <c r="K10" s="721"/>
      <c r="L10" s="721"/>
      <c r="M10" s="721"/>
      <c r="N10" s="721"/>
      <c r="O10" s="722" t="s">
        <v>130</v>
      </c>
    </row>
    <row r="11" spans="1:17" ht="51.75" customHeight="1">
      <c r="A11" s="714"/>
      <c r="B11" s="718"/>
      <c r="C11" s="719"/>
      <c r="D11" s="720"/>
      <c r="E11" s="72" t="s">
        <v>131</v>
      </c>
      <c r="F11" s="73" t="s">
        <v>132</v>
      </c>
      <c r="G11" s="11" t="s">
        <v>133</v>
      </c>
      <c r="H11" s="73" t="s">
        <v>134</v>
      </c>
      <c r="I11" s="11" t="s">
        <v>135</v>
      </c>
      <c r="J11" s="11" t="s">
        <v>136</v>
      </c>
      <c r="K11" s="11" t="s">
        <v>137</v>
      </c>
      <c r="L11" s="11" t="s">
        <v>138</v>
      </c>
      <c r="M11" s="73" t="s">
        <v>139</v>
      </c>
      <c r="N11" s="11" t="s">
        <v>140</v>
      </c>
      <c r="O11" s="722"/>
      <c r="Q11" s="536"/>
    </row>
    <row r="12" spans="1:15" ht="12.75">
      <c r="A12" s="74">
        <v>1</v>
      </c>
      <c r="B12" s="724">
        <v>2</v>
      </c>
      <c r="C12" s="724"/>
      <c r="D12" s="725"/>
      <c r="E12" s="74">
        <v>3</v>
      </c>
      <c r="F12" s="74">
        <v>4</v>
      </c>
      <c r="G12" s="74">
        <v>5</v>
      </c>
      <c r="H12" s="74">
        <v>6</v>
      </c>
      <c r="I12" s="74">
        <v>7</v>
      </c>
      <c r="J12" s="74">
        <v>8</v>
      </c>
      <c r="K12" s="74">
        <v>9</v>
      </c>
      <c r="L12" s="74">
        <v>10</v>
      </c>
      <c r="M12" s="74">
        <v>11</v>
      </c>
      <c r="N12" s="74">
        <v>12</v>
      </c>
      <c r="O12" s="74">
        <v>13</v>
      </c>
    </row>
    <row r="13" spans="1:15" ht="12.75">
      <c r="A13" s="75" t="s">
        <v>35</v>
      </c>
      <c r="B13" s="76" t="s">
        <v>12</v>
      </c>
      <c r="C13" s="77"/>
      <c r="D13" s="77"/>
      <c r="E13" s="252">
        <f>SUM(E14:E27)</f>
        <v>0</v>
      </c>
      <c r="F13" s="252">
        <f aca="true" t="shared" si="0" ref="F13:N13">SUM(F14:F27)</f>
        <v>0</v>
      </c>
      <c r="G13" s="252">
        <f t="shared" si="0"/>
        <v>0</v>
      </c>
      <c r="H13" s="252">
        <f t="shared" si="0"/>
        <v>0</v>
      </c>
      <c r="I13" s="252">
        <f t="shared" si="0"/>
        <v>0</v>
      </c>
      <c r="J13" s="252">
        <f t="shared" si="0"/>
        <v>0</v>
      </c>
      <c r="K13" s="252">
        <f t="shared" si="0"/>
        <v>0</v>
      </c>
      <c r="L13" s="252">
        <f t="shared" si="0"/>
        <v>0</v>
      </c>
      <c r="M13" s="290">
        <f t="shared" si="0"/>
        <v>-1062373.71</v>
      </c>
      <c r="N13" s="252">
        <f t="shared" si="0"/>
        <v>0</v>
      </c>
      <c r="O13" s="290">
        <f>SUM(O14:O27)</f>
        <v>-1062373.71</v>
      </c>
    </row>
    <row r="14" spans="1:15" ht="12" customHeight="1">
      <c r="A14" s="78" t="s">
        <v>36</v>
      </c>
      <c r="B14" s="36"/>
      <c r="C14" s="79" t="s">
        <v>141</v>
      </c>
      <c r="D14" s="80"/>
      <c r="E14" s="253"/>
      <c r="F14" s="253"/>
      <c r="G14" s="253"/>
      <c r="H14" s="253"/>
      <c r="I14" s="253"/>
      <c r="J14" s="253"/>
      <c r="K14" s="253"/>
      <c r="L14" s="253"/>
      <c r="M14" s="292">
        <v>-917775.75</v>
      </c>
      <c r="N14" s="253"/>
      <c r="O14" s="292">
        <f>M14</f>
        <v>-917775.75</v>
      </c>
    </row>
    <row r="15" spans="1:15" ht="12.75">
      <c r="A15" s="81" t="s">
        <v>38</v>
      </c>
      <c r="B15" s="82"/>
      <c r="C15" s="83" t="s">
        <v>23</v>
      </c>
      <c r="D15" s="84"/>
      <c r="E15" s="253"/>
      <c r="F15" s="253"/>
      <c r="G15" s="253"/>
      <c r="H15" s="253"/>
      <c r="I15" s="253"/>
      <c r="J15" s="253"/>
      <c r="K15" s="253"/>
      <c r="L15" s="253"/>
      <c r="M15" s="292">
        <v>-26967.18</v>
      </c>
      <c r="N15" s="253"/>
      <c r="O15" s="292">
        <f aca="true" t="shared" si="1" ref="O15:O27">M15</f>
        <v>-26967.18</v>
      </c>
    </row>
    <row r="16" spans="1:15" ht="12.75">
      <c r="A16" s="85" t="s">
        <v>40</v>
      </c>
      <c r="B16" s="86"/>
      <c r="C16" s="87" t="s">
        <v>142</v>
      </c>
      <c r="D16" s="80"/>
      <c r="E16" s="253"/>
      <c r="F16" s="253"/>
      <c r="G16" s="253"/>
      <c r="H16" s="253"/>
      <c r="I16" s="253"/>
      <c r="J16" s="253"/>
      <c r="K16" s="253"/>
      <c r="L16" s="253"/>
      <c r="M16" s="292">
        <v>-49963.61</v>
      </c>
      <c r="N16" s="253"/>
      <c r="O16" s="292">
        <f t="shared" si="1"/>
        <v>-49963.61</v>
      </c>
    </row>
    <row r="17" spans="1:15" ht="12.75">
      <c r="A17" s="88" t="s">
        <v>42</v>
      </c>
      <c r="B17" s="86"/>
      <c r="C17" s="87" t="s">
        <v>24</v>
      </c>
      <c r="D17" s="89"/>
      <c r="E17" s="253"/>
      <c r="F17" s="253"/>
      <c r="G17" s="253"/>
      <c r="H17" s="253"/>
      <c r="I17" s="253"/>
      <c r="J17" s="253"/>
      <c r="K17" s="253"/>
      <c r="L17" s="253"/>
      <c r="M17" s="292">
        <v>-347</v>
      </c>
      <c r="N17" s="253"/>
      <c r="O17" s="292">
        <f t="shared" si="1"/>
        <v>-347</v>
      </c>
    </row>
    <row r="18" spans="1:15" ht="12.75">
      <c r="A18" s="88" t="s">
        <v>44</v>
      </c>
      <c r="B18" s="86"/>
      <c r="C18" s="87" t="s">
        <v>26</v>
      </c>
      <c r="D18" s="89"/>
      <c r="E18" s="253"/>
      <c r="F18" s="253"/>
      <c r="G18" s="253"/>
      <c r="H18" s="253"/>
      <c r="I18" s="253"/>
      <c r="J18" s="253"/>
      <c r="K18" s="253"/>
      <c r="L18" s="253"/>
      <c r="M18" s="292"/>
      <c r="N18" s="253"/>
      <c r="O18" s="292">
        <f t="shared" si="1"/>
        <v>0</v>
      </c>
    </row>
    <row r="19" spans="1:15" ht="12.75">
      <c r="A19" s="88" t="s">
        <v>46</v>
      </c>
      <c r="B19" s="86"/>
      <c r="C19" s="87" t="s">
        <v>27</v>
      </c>
      <c r="D19" s="89"/>
      <c r="E19" s="253"/>
      <c r="F19" s="253"/>
      <c r="G19" s="253"/>
      <c r="H19" s="253"/>
      <c r="I19" s="253"/>
      <c r="J19" s="253"/>
      <c r="K19" s="253"/>
      <c r="L19" s="253"/>
      <c r="M19" s="292">
        <v>-1799.48</v>
      </c>
      <c r="N19" s="253"/>
      <c r="O19" s="292">
        <f t="shared" si="1"/>
        <v>-1799.48</v>
      </c>
    </row>
    <row r="20" spans="1:15" ht="12.75">
      <c r="A20" s="88" t="s">
        <v>48</v>
      </c>
      <c r="B20" s="86"/>
      <c r="C20" s="87" t="s">
        <v>143</v>
      </c>
      <c r="D20" s="89"/>
      <c r="E20" s="253"/>
      <c r="F20" s="253"/>
      <c r="G20" s="253"/>
      <c r="H20" s="253"/>
      <c r="I20" s="253"/>
      <c r="J20" s="253"/>
      <c r="K20" s="253"/>
      <c r="L20" s="253"/>
      <c r="M20" s="292">
        <v>-12878.41</v>
      </c>
      <c r="N20" s="253"/>
      <c r="O20" s="292">
        <f t="shared" si="1"/>
        <v>-12878.41</v>
      </c>
    </row>
    <row r="21" spans="1:15" ht="12.75">
      <c r="A21" s="88" t="s">
        <v>144</v>
      </c>
      <c r="B21" s="86"/>
      <c r="C21" s="87" t="s">
        <v>145</v>
      </c>
      <c r="D21" s="90"/>
      <c r="E21" s="252"/>
      <c r="F21" s="252"/>
      <c r="G21" s="252"/>
      <c r="H21" s="252"/>
      <c r="I21" s="252"/>
      <c r="J21" s="252"/>
      <c r="K21" s="252"/>
      <c r="L21" s="252"/>
      <c r="M21" s="292"/>
      <c r="N21" s="252"/>
      <c r="O21" s="292">
        <f t="shared" si="1"/>
        <v>0</v>
      </c>
    </row>
    <row r="22" spans="1:15" ht="12.75">
      <c r="A22" s="91" t="s">
        <v>146</v>
      </c>
      <c r="B22" s="86"/>
      <c r="C22" s="726" t="s">
        <v>147</v>
      </c>
      <c r="D22" s="727"/>
      <c r="E22" s="252"/>
      <c r="F22" s="252"/>
      <c r="G22" s="252"/>
      <c r="H22" s="252"/>
      <c r="I22" s="252"/>
      <c r="J22" s="252"/>
      <c r="K22" s="252"/>
      <c r="L22" s="252"/>
      <c r="M22" s="292">
        <v>-30530.39</v>
      </c>
      <c r="N22" s="252"/>
      <c r="O22" s="292">
        <f t="shared" si="1"/>
        <v>-30530.39</v>
      </c>
    </row>
    <row r="23" spans="1:15" ht="12.75">
      <c r="A23" s="81" t="s">
        <v>148</v>
      </c>
      <c r="B23" s="86"/>
      <c r="C23" s="87" t="s">
        <v>149</v>
      </c>
      <c r="D23" s="92"/>
      <c r="E23" s="253"/>
      <c r="F23" s="253"/>
      <c r="G23" s="253"/>
      <c r="H23" s="253"/>
      <c r="I23" s="253"/>
      <c r="J23" s="253"/>
      <c r="K23" s="253"/>
      <c r="L23" s="253"/>
      <c r="M23" s="292"/>
      <c r="N23" s="253"/>
      <c r="O23" s="292">
        <f t="shared" si="1"/>
        <v>0</v>
      </c>
    </row>
    <row r="24" spans="1:15" ht="11.25" customHeight="1">
      <c r="A24" s="88" t="s">
        <v>150</v>
      </c>
      <c r="B24" s="86"/>
      <c r="C24" s="87" t="s">
        <v>151</v>
      </c>
      <c r="D24" s="92"/>
      <c r="E24" s="253"/>
      <c r="F24" s="253"/>
      <c r="G24" s="253"/>
      <c r="H24" s="253"/>
      <c r="I24" s="253"/>
      <c r="J24" s="253"/>
      <c r="K24" s="253"/>
      <c r="L24" s="253"/>
      <c r="M24" s="292"/>
      <c r="N24" s="253"/>
      <c r="O24" s="292">
        <f t="shared" si="1"/>
        <v>0</v>
      </c>
    </row>
    <row r="25" spans="1:15" ht="12.75">
      <c r="A25" s="88" t="s">
        <v>152</v>
      </c>
      <c r="B25" s="86"/>
      <c r="C25" s="87" t="s">
        <v>153</v>
      </c>
      <c r="D25" s="92"/>
      <c r="E25" s="253"/>
      <c r="F25" s="253"/>
      <c r="G25" s="253"/>
      <c r="H25" s="253"/>
      <c r="I25" s="253"/>
      <c r="J25" s="253"/>
      <c r="K25" s="253"/>
      <c r="L25" s="253"/>
      <c r="M25" s="292"/>
      <c r="N25" s="253"/>
      <c r="O25" s="292">
        <f t="shared" si="1"/>
        <v>0</v>
      </c>
    </row>
    <row r="26" spans="1:15" ht="12.75">
      <c r="A26" s="88" t="s">
        <v>154</v>
      </c>
      <c r="B26" s="86"/>
      <c r="C26" s="87" t="s">
        <v>155</v>
      </c>
      <c r="D26" s="92"/>
      <c r="E26" s="253"/>
      <c r="F26" s="253"/>
      <c r="G26" s="253"/>
      <c r="H26" s="253"/>
      <c r="I26" s="253"/>
      <c r="J26" s="253"/>
      <c r="K26" s="253"/>
      <c r="L26" s="253"/>
      <c r="M26" s="292">
        <v>-22111.89</v>
      </c>
      <c r="N26" s="253"/>
      <c r="O26" s="292">
        <f t="shared" si="1"/>
        <v>-22111.89</v>
      </c>
    </row>
    <row r="27" spans="1:15" ht="12.75">
      <c r="A27" s="88" t="s">
        <v>156</v>
      </c>
      <c r="B27" s="86"/>
      <c r="C27" s="87" t="s">
        <v>14</v>
      </c>
      <c r="D27" s="92"/>
      <c r="E27" s="253"/>
      <c r="F27" s="253"/>
      <c r="G27" s="253"/>
      <c r="H27" s="253"/>
      <c r="I27" s="253"/>
      <c r="J27" s="253"/>
      <c r="K27" s="253"/>
      <c r="L27" s="253"/>
      <c r="M27" s="292"/>
      <c r="N27" s="253"/>
      <c r="O27" s="292">
        <f t="shared" si="1"/>
        <v>0</v>
      </c>
    </row>
    <row r="28" spans="1:15" ht="25.5" customHeight="1">
      <c r="A28" s="93" t="s">
        <v>50</v>
      </c>
      <c r="B28" s="728" t="s">
        <v>21</v>
      </c>
      <c r="C28" s="729"/>
      <c r="D28" s="730"/>
      <c r="E28" s="253"/>
      <c r="F28" s="253"/>
      <c r="G28" s="253"/>
      <c r="H28" s="253"/>
      <c r="I28" s="253"/>
      <c r="J28" s="253"/>
      <c r="K28" s="253"/>
      <c r="L28" s="253"/>
      <c r="M28" s="292"/>
      <c r="N28" s="253"/>
      <c r="O28" s="292"/>
    </row>
    <row r="29" spans="1:16" ht="12.75">
      <c r="A29" s="75" t="s">
        <v>79</v>
      </c>
      <c r="B29" s="731" t="s">
        <v>157</v>
      </c>
      <c r="C29" s="732"/>
      <c r="D29" s="733"/>
      <c r="E29" s="253">
        <f>SUM(E30)</f>
        <v>0</v>
      </c>
      <c r="F29" s="253">
        <f aca="true" t="shared" si="2" ref="F29:O29">SUM(F30)</f>
        <v>0</v>
      </c>
      <c r="G29" s="253">
        <f t="shared" si="2"/>
        <v>0</v>
      </c>
      <c r="H29" s="253">
        <f t="shared" si="2"/>
        <v>0</v>
      </c>
      <c r="I29" s="253">
        <f t="shared" si="2"/>
        <v>0</v>
      </c>
      <c r="J29" s="253">
        <f t="shared" si="2"/>
        <v>0</v>
      </c>
      <c r="K29" s="253">
        <f t="shared" si="2"/>
        <v>0</v>
      </c>
      <c r="L29" s="253">
        <f t="shared" si="2"/>
        <v>0</v>
      </c>
      <c r="M29" s="290">
        <f t="shared" si="2"/>
        <v>-1040155.08</v>
      </c>
      <c r="N29" s="252">
        <f t="shared" si="2"/>
        <v>0</v>
      </c>
      <c r="O29" s="290">
        <f t="shared" si="2"/>
        <v>-1040155.08</v>
      </c>
      <c r="P29" s="254"/>
    </row>
    <row r="30" spans="1:15" ht="12.75">
      <c r="A30" s="94" t="s">
        <v>81</v>
      </c>
      <c r="B30" s="95"/>
      <c r="C30" s="96" t="s">
        <v>158</v>
      </c>
      <c r="D30" s="16"/>
      <c r="E30" s="253">
        <f>SUM(E31:E42)</f>
        <v>0</v>
      </c>
      <c r="F30" s="253">
        <f aca="true" t="shared" si="3" ref="F30:O30">SUM(F31:F42)</f>
        <v>0</v>
      </c>
      <c r="G30" s="253">
        <f t="shared" si="3"/>
        <v>0</v>
      </c>
      <c r="H30" s="253">
        <f t="shared" si="3"/>
        <v>0</v>
      </c>
      <c r="I30" s="253">
        <f t="shared" si="3"/>
        <v>0</v>
      </c>
      <c r="J30" s="253">
        <f t="shared" si="3"/>
        <v>0</v>
      </c>
      <c r="K30" s="253">
        <f t="shared" si="3"/>
        <v>0</v>
      </c>
      <c r="L30" s="253">
        <f t="shared" si="3"/>
        <v>0</v>
      </c>
      <c r="M30" s="292">
        <f t="shared" si="3"/>
        <v>-1040155.08</v>
      </c>
      <c r="N30" s="253">
        <f t="shared" si="3"/>
        <v>0</v>
      </c>
      <c r="O30" s="292">
        <f t="shared" si="3"/>
        <v>-1040155.08</v>
      </c>
    </row>
    <row r="31" spans="1:17" ht="12.75" customHeight="1">
      <c r="A31" s="25" t="s">
        <v>159</v>
      </c>
      <c r="B31" s="36"/>
      <c r="C31" s="37"/>
      <c r="D31" s="97" t="s">
        <v>141</v>
      </c>
      <c r="E31" s="253"/>
      <c r="F31" s="253"/>
      <c r="G31" s="253"/>
      <c r="H31" s="253"/>
      <c r="I31" s="253"/>
      <c r="J31" s="253"/>
      <c r="K31" s="253"/>
      <c r="L31" s="253"/>
      <c r="M31" s="292">
        <v>-917971.66</v>
      </c>
      <c r="N31" s="253"/>
      <c r="O31" s="292">
        <f aca="true" t="shared" si="4" ref="O31:O42">M31</f>
        <v>-917971.66</v>
      </c>
      <c r="P31" s="254"/>
      <c r="Q31" s="254"/>
    </row>
    <row r="32" spans="1:15" ht="12.75">
      <c r="A32" s="98" t="s">
        <v>160</v>
      </c>
      <c r="B32" s="86"/>
      <c r="C32" s="99"/>
      <c r="D32" s="97" t="s">
        <v>142</v>
      </c>
      <c r="E32" s="253"/>
      <c r="F32" s="253"/>
      <c r="G32" s="253"/>
      <c r="H32" s="253"/>
      <c r="I32" s="253"/>
      <c r="J32" s="253"/>
      <c r="K32" s="253"/>
      <c r="L32" s="253"/>
      <c r="M32" s="292">
        <v>-49963.61</v>
      </c>
      <c r="N32" s="253"/>
      <c r="O32" s="292">
        <f t="shared" si="4"/>
        <v>-49963.61</v>
      </c>
    </row>
    <row r="33" spans="1:15" ht="12.75">
      <c r="A33" s="98" t="s">
        <v>161</v>
      </c>
      <c r="B33" s="86"/>
      <c r="C33" s="99"/>
      <c r="D33" s="97" t="s">
        <v>162</v>
      </c>
      <c r="E33" s="253"/>
      <c r="F33" s="253"/>
      <c r="G33" s="253"/>
      <c r="H33" s="253"/>
      <c r="I33" s="253"/>
      <c r="J33" s="253"/>
      <c r="K33" s="253"/>
      <c r="L33" s="253"/>
      <c r="M33" s="292">
        <v>-347</v>
      </c>
      <c r="N33" s="253"/>
      <c r="O33" s="292">
        <f t="shared" si="4"/>
        <v>-347</v>
      </c>
    </row>
    <row r="34" spans="1:15" ht="12.75">
      <c r="A34" s="98" t="s">
        <v>163</v>
      </c>
      <c r="B34" s="86"/>
      <c r="C34" s="99"/>
      <c r="D34" s="97" t="s">
        <v>164</v>
      </c>
      <c r="E34" s="253"/>
      <c r="F34" s="253"/>
      <c r="G34" s="253"/>
      <c r="H34" s="253"/>
      <c r="I34" s="253"/>
      <c r="J34" s="253"/>
      <c r="K34" s="253"/>
      <c r="L34" s="253"/>
      <c r="M34" s="292"/>
      <c r="N34" s="253"/>
      <c r="O34" s="292">
        <f t="shared" si="4"/>
        <v>0</v>
      </c>
    </row>
    <row r="35" spans="1:15" ht="12.75">
      <c r="A35" s="98" t="s">
        <v>165</v>
      </c>
      <c r="B35" s="86"/>
      <c r="C35" s="99"/>
      <c r="D35" s="97" t="s">
        <v>166</v>
      </c>
      <c r="E35" s="253"/>
      <c r="F35" s="253"/>
      <c r="G35" s="253"/>
      <c r="H35" s="253"/>
      <c r="I35" s="253"/>
      <c r="J35" s="253"/>
      <c r="K35" s="253"/>
      <c r="L35" s="253"/>
      <c r="M35" s="292">
        <v>-1799.48</v>
      </c>
      <c r="N35" s="253"/>
      <c r="O35" s="292">
        <f t="shared" si="4"/>
        <v>-1799.48</v>
      </c>
    </row>
    <row r="36" spans="1:15" ht="12.75">
      <c r="A36" s="98" t="s">
        <v>167</v>
      </c>
      <c r="B36" s="86"/>
      <c r="C36" s="99"/>
      <c r="D36" s="97" t="s">
        <v>143</v>
      </c>
      <c r="E36" s="253"/>
      <c r="F36" s="253"/>
      <c r="G36" s="253"/>
      <c r="H36" s="253"/>
      <c r="I36" s="253"/>
      <c r="J36" s="253"/>
      <c r="K36" s="253"/>
      <c r="L36" s="253"/>
      <c r="M36" s="292">
        <v>-15783</v>
      </c>
      <c r="N36" s="253"/>
      <c r="O36" s="292">
        <f t="shared" si="4"/>
        <v>-15783</v>
      </c>
    </row>
    <row r="37" spans="1:15" ht="12.75">
      <c r="A37" s="98" t="s">
        <v>168</v>
      </c>
      <c r="B37" s="86"/>
      <c r="C37" s="99"/>
      <c r="D37" s="97" t="s">
        <v>169</v>
      </c>
      <c r="E37" s="253"/>
      <c r="F37" s="253"/>
      <c r="G37" s="253"/>
      <c r="H37" s="253"/>
      <c r="I37" s="253"/>
      <c r="J37" s="253"/>
      <c r="K37" s="253"/>
      <c r="L37" s="253"/>
      <c r="M37" s="292">
        <v>-32178.44</v>
      </c>
      <c r="N37" s="253"/>
      <c r="O37" s="292">
        <f t="shared" si="4"/>
        <v>-32178.44</v>
      </c>
    </row>
    <row r="38" spans="1:15" ht="12.75">
      <c r="A38" s="98" t="s">
        <v>170</v>
      </c>
      <c r="B38" s="86"/>
      <c r="C38" s="99"/>
      <c r="D38" s="97" t="s">
        <v>149</v>
      </c>
      <c r="E38" s="253"/>
      <c r="F38" s="253"/>
      <c r="G38" s="253"/>
      <c r="H38" s="253"/>
      <c r="I38" s="253"/>
      <c r="J38" s="253"/>
      <c r="K38" s="253"/>
      <c r="L38" s="253"/>
      <c r="M38" s="292"/>
      <c r="N38" s="253"/>
      <c r="O38" s="292">
        <f t="shared" si="4"/>
        <v>0</v>
      </c>
    </row>
    <row r="39" spans="1:15" ht="12.75">
      <c r="A39" s="98" t="s">
        <v>171</v>
      </c>
      <c r="B39" s="86"/>
      <c r="C39" s="99"/>
      <c r="D39" s="97" t="s">
        <v>151</v>
      </c>
      <c r="E39" s="253"/>
      <c r="F39" s="253"/>
      <c r="G39" s="253"/>
      <c r="H39" s="253"/>
      <c r="I39" s="253"/>
      <c r="J39" s="253"/>
      <c r="K39" s="253"/>
      <c r="L39" s="253"/>
      <c r="M39" s="292"/>
      <c r="N39" s="253"/>
      <c r="O39" s="292">
        <f t="shared" si="4"/>
        <v>0</v>
      </c>
    </row>
    <row r="40" spans="1:15" ht="12.75">
      <c r="A40" s="100" t="s">
        <v>172</v>
      </c>
      <c r="B40" s="86"/>
      <c r="C40" s="99"/>
      <c r="D40" s="97" t="s">
        <v>173</v>
      </c>
      <c r="E40" s="253"/>
      <c r="F40" s="253"/>
      <c r="G40" s="253"/>
      <c r="H40" s="253"/>
      <c r="I40" s="253"/>
      <c r="J40" s="253"/>
      <c r="K40" s="253"/>
      <c r="L40" s="253"/>
      <c r="M40" s="292">
        <v>-22111.89</v>
      </c>
      <c r="N40" s="253"/>
      <c r="O40" s="292">
        <f t="shared" si="4"/>
        <v>-22111.89</v>
      </c>
    </row>
    <row r="41" spans="1:15" ht="12.75">
      <c r="A41" s="81" t="s">
        <v>174</v>
      </c>
      <c r="B41" s="86"/>
      <c r="C41" s="99"/>
      <c r="D41" s="97" t="s">
        <v>175</v>
      </c>
      <c r="E41" s="253"/>
      <c r="F41" s="253"/>
      <c r="G41" s="253"/>
      <c r="H41" s="253"/>
      <c r="I41" s="253"/>
      <c r="J41" s="253"/>
      <c r="K41" s="253"/>
      <c r="L41" s="253"/>
      <c r="M41" s="292"/>
      <c r="N41" s="253"/>
      <c r="O41" s="292"/>
    </row>
    <row r="42" spans="1:15" ht="12.75">
      <c r="A42" s="81" t="s">
        <v>176</v>
      </c>
      <c r="B42" s="86"/>
      <c r="C42" s="99"/>
      <c r="D42" s="97" t="s">
        <v>177</v>
      </c>
      <c r="E42" s="253"/>
      <c r="F42" s="253"/>
      <c r="G42" s="253"/>
      <c r="H42" s="253"/>
      <c r="I42" s="253"/>
      <c r="J42" s="253"/>
      <c r="K42" s="253"/>
      <c r="L42" s="253"/>
      <c r="M42" s="292"/>
      <c r="N42" s="253"/>
      <c r="O42" s="292">
        <f t="shared" si="4"/>
        <v>0</v>
      </c>
    </row>
    <row r="43" spans="1:15" ht="12.75">
      <c r="A43" s="723"/>
      <c r="B43" s="723"/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</row>
    <row r="44" spans="2:5" ht="12.75">
      <c r="B44" s="522" t="s">
        <v>666</v>
      </c>
      <c r="C44" s="522"/>
      <c r="D44" s="522"/>
      <c r="E44" s="26"/>
    </row>
    <row r="45" spans="2:5" ht="12.75">
      <c r="B45" s="522" t="s">
        <v>667</v>
      </c>
      <c r="C45" s="522"/>
      <c r="D45" s="522"/>
      <c r="E45" s="26"/>
    </row>
    <row r="46" ht="7.5" customHeight="1">
      <c r="C46" s="296"/>
    </row>
    <row r="47" spans="1:15" ht="12.75">
      <c r="A47" s="714" t="s">
        <v>127</v>
      </c>
      <c r="B47" s="715" t="s">
        <v>128</v>
      </c>
      <c r="C47" s="716"/>
      <c r="D47" s="717"/>
      <c r="E47" s="721" t="s">
        <v>129</v>
      </c>
      <c r="F47" s="721"/>
      <c r="G47" s="721"/>
      <c r="H47" s="721"/>
      <c r="I47" s="721"/>
      <c r="J47" s="721"/>
      <c r="K47" s="721"/>
      <c r="L47" s="721"/>
      <c r="M47" s="721"/>
      <c r="N47" s="721"/>
      <c r="O47" s="722" t="s">
        <v>130</v>
      </c>
    </row>
    <row r="48" spans="1:15" ht="63.75">
      <c r="A48" s="714"/>
      <c r="B48" s="718"/>
      <c r="C48" s="719"/>
      <c r="D48" s="720"/>
      <c r="E48" s="72" t="s">
        <v>131</v>
      </c>
      <c r="F48" s="73" t="s">
        <v>132</v>
      </c>
      <c r="G48" s="11" t="s">
        <v>133</v>
      </c>
      <c r="H48" s="73" t="s">
        <v>134</v>
      </c>
      <c r="I48" s="11" t="s">
        <v>135</v>
      </c>
      <c r="J48" s="11" t="s">
        <v>136</v>
      </c>
      <c r="K48" s="11" t="s">
        <v>137</v>
      </c>
      <c r="L48" s="11" t="s">
        <v>138</v>
      </c>
      <c r="M48" s="73" t="s">
        <v>139</v>
      </c>
      <c r="N48" s="11" t="s">
        <v>140</v>
      </c>
      <c r="O48" s="722"/>
    </row>
    <row r="49" spans="1:15" ht="12.75">
      <c r="A49" s="74">
        <v>1</v>
      </c>
      <c r="B49" s="724">
        <v>2</v>
      </c>
      <c r="C49" s="724"/>
      <c r="D49" s="725"/>
      <c r="E49" s="74">
        <v>3</v>
      </c>
      <c r="F49" s="74">
        <v>4</v>
      </c>
      <c r="G49" s="74">
        <v>5</v>
      </c>
      <c r="H49" s="74">
        <v>6</v>
      </c>
      <c r="I49" s="74">
        <v>7</v>
      </c>
      <c r="J49" s="74">
        <v>8</v>
      </c>
      <c r="K49" s="74">
        <v>9</v>
      </c>
      <c r="L49" s="74">
        <v>10</v>
      </c>
      <c r="M49" s="74">
        <v>11</v>
      </c>
      <c r="N49" s="74">
        <v>12</v>
      </c>
      <c r="O49" s="74">
        <v>13</v>
      </c>
    </row>
    <row r="50" spans="1:17" ht="12.75">
      <c r="A50" s="75" t="s">
        <v>35</v>
      </c>
      <c r="B50" s="76" t="s">
        <v>668</v>
      </c>
      <c r="C50" s="77"/>
      <c r="D50" s="77"/>
      <c r="E50" s="252">
        <f>SUM(E51:E64)</f>
        <v>0</v>
      </c>
      <c r="F50" s="252">
        <f aca="true" t="shared" si="5" ref="F50:N50">SUM(F51:F64)</f>
        <v>0</v>
      </c>
      <c r="G50" s="252">
        <f t="shared" si="5"/>
        <v>0</v>
      </c>
      <c r="H50" s="252">
        <f t="shared" si="5"/>
        <v>0</v>
      </c>
      <c r="I50" s="252">
        <f t="shared" si="5"/>
        <v>0</v>
      </c>
      <c r="J50" s="252">
        <f t="shared" si="5"/>
        <v>0</v>
      </c>
      <c r="K50" s="252">
        <f t="shared" si="5"/>
        <v>0</v>
      </c>
      <c r="L50" s="252">
        <f t="shared" si="5"/>
        <v>0</v>
      </c>
      <c r="M50" s="290">
        <f t="shared" si="5"/>
        <v>-1035196.4</v>
      </c>
      <c r="N50" s="252">
        <f t="shared" si="5"/>
        <v>0</v>
      </c>
      <c r="O50" s="290">
        <f>SUM(O51:O64)</f>
        <v>-1035196.4</v>
      </c>
      <c r="Q50" s="254"/>
    </row>
    <row r="51" spans="1:15" ht="12.75">
      <c r="A51" s="78" t="s">
        <v>36</v>
      </c>
      <c r="B51" s="36"/>
      <c r="C51" s="79" t="s">
        <v>141</v>
      </c>
      <c r="D51" s="80"/>
      <c r="E51" s="253"/>
      <c r="F51" s="253"/>
      <c r="G51" s="253"/>
      <c r="H51" s="253"/>
      <c r="I51" s="253"/>
      <c r="J51" s="253"/>
      <c r="K51" s="253"/>
      <c r="L51" s="253"/>
      <c r="M51" s="292">
        <v>-880220.9</v>
      </c>
      <c r="N51" s="253"/>
      <c r="O51" s="292">
        <f>M51</f>
        <v>-880220.9</v>
      </c>
    </row>
    <row r="52" spans="1:15" ht="12.75">
      <c r="A52" s="81" t="s">
        <v>38</v>
      </c>
      <c r="B52" s="82"/>
      <c r="C52" s="83" t="s">
        <v>23</v>
      </c>
      <c r="D52" s="84"/>
      <c r="E52" s="253"/>
      <c r="F52" s="253"/>
      <c r="G52" s="253"/>
      <c r="H52" s="253"/>
      <c r="I52" s="253"/>
      <c r="J52" s="253"/>
      <c r="K52" s="253"/>
      <c r="L52" s="253"/>
      <c r="M52" s="292">
        <v>-42168.02</v>
      </c>
      <c r="N52" s="253"/>
      <c r="O52" s="292">
        <f aca="true" t="shared" si="6" ref="O52:O64">M52</f>
        <v>-42168.02</v>
      </c>
    </row>
    <row r="53" spans="1:15" ht="12.75">
      <c r="A53" s="85" t="s">
        <v>40</v>
      </c>
      <c r="B53" s="86"/>
      <c r="C53" s="87" t="s">
        <v>142</v>
      </c>
      <c r="D53" s="80"/>
      <c r="E53" s="253"/>
      <c r="F53" s="253"/>
      <c r="G53" s="253"/>
      <c r="H53" s="253"/>
      <c r="I53" s="253"/>
      <c r="J53" s="253"/>
      <c r="K53" s="253"/>
      <c r="L53" s="253"/>
      <c r="M53" s="292">
        <v>-46005.6</v>
      </c>
      <c r="N53" s="253"/>
      <c r="O53" s="292">
        <f t="shared" si="6"/>
        <v>-46005.6</v>
      </c>
    </row>
    <row r="54" spans="1:15" ht="12.75">
      <c r="A54" s="88" t="s">
        <v>42</v>
      </c>
      <c r="B54" s="86"/>
      <c r="C54" s="87" t="s">
        <v>24</v>
      </c>
      <c r="D54" s="89"/>
      <c r="E54" s="253"/>
      <c r="F54" s="253"/>
      <c r="G54" s="253"/>
      <c r="H54" s="253"/>
      <c r="I54" s="253"/>
      <c r="J54" s="253"/>
      <c r="K54" s="253"/>
      <c r="L54" s="253"/>
      <c r="M54" s="292">
        <v>-140</v>
      </c>
      <c r="N54" s="253"/>
      <c r="O54" s="292">
        <f t="shared" si="6"/>
        <v>-140</v>
      </c>
    </row>
    <row r="55" spans="1:15" ht="12.75">
      <c r="A55" s="88" t="s">
        <v>44</v>
      </c>
      <c r="B55" s="86"/>
      <c r="C55" s="87" t="s">
        <v>26</v>
      </c>
      <c r="D55" s="89"/>
      <c r="E55" s="253"/>
      <c r="F55" s="253"/>
      <c r="G55" s="253"/>
      <c r="H55" s="253"/>
      <c r="I55" s="253"/>
      <c r="J55" s="253"/>
      <c r="K55" s="253"/>
      <c r="L55" s="253"/>
      <c r="M55" s="292"/>
      <c r="N55" s="253"/>
      <c r="O55" s="292">
        <f t="shared" si="6"/>
        <v>0</v>
      </c>
    </row>
    <row r="56" spans="1:15" ht="12.75">
      <c r="A56" s="88" t="s">
        <v>46</v>
      </c>
      <c r="B56" s="86"/>
      <c r="C56" s="87" t="s">
        <v>27</v>
      </c>
      <c r="D56" s="89"/>
      <c r="E56" s="253"/>
      <c r="F56" s="253"/>
      <c r="G56" s="253"/>
      <c r="H56" s="253"/>
      <c r="I56" s="253"/>
      <c r="J56" s="253"/>
      <c r="K56" s="253"/>
      <c r="L56" s="253"/>
      <c r="M56" s="292">
        <v>-2403.25</v>
      </c>
      <c r="N56" s="253"/>
      <c r="O56" s="292">
        <f t="shared" si="6"/>
        <v>-2403.25</v>
      </c>
    </row>
    <row r="57" spans="1:15" ht="12.75">
      <c r="A57" s="88" t="s">
        <v>48</v>
      </c>
      <c r="B57" s="86"/>
      <c r="C57" s="87" t="s">
        <v>143</v>
      </c>
      <c r="D57" s="89"/>
      <c r="E57" s="253"/>
      <c r="F57" s="253"/>
      <c r="G57" s="253"/>
      <c r="H57" s="253"/>
      <c r="I57" s="253"/>
      <c r="J57" s="253"/>
      <c r="K57" s="253"/>
      <c r="L57" s="253"/>
      <c r="M57" s="292">
        <v>-6618.33</v>
      </c>
      <c r="N57" s="253"/>
      <c r="O57" s="292">
        <f t="shared" si="6"/>
        <v>-6618.33</v>
      </c>
    </row>
    <row r="58" spans="1:15" ht="12.75">
      <c r="A58" s="88" t="s">
        <v>144</v>
      </c>
      <c r="B58" s="86"/>
      <c r="C58" s="87" t="s">
        <v>145</v>
      </c>
      <c r="D58" s="90"/>
      <c r="E58" s="252"/>
      <c r="F58" s="252"/>
      <c r="G58" s="252"/>
      <c r="H58" s="252"/>
      <c r="I58" s="252"/>
      <c r="J58" s="252"/>
      <c r="K58" s="252"/>
      <c r="L58" s="252"/>
      <c r="M58" s="292"/>
      <c r="N58" s="252"/>
      <c r="O58" s="292">
        <f t="shared" si="6"/>
        <v>0</v>
      </c>
    </row>
    <row r="59" spans="1:15" ht="12.75">
      <c r="A59" s="91" t="s">
        <v>146</v>
      </c>
      <c r="B59" s="86"/>
      <c r="C59" s="726" t="s">
        <v>147</v>
      </c>
      <c r="D59" s="727"/>
      <c r="E59" s="252"/>
      <c r="F59" s="252"/>
      <c r="G59" s="252"/>
      <c r="H59" s="252"/>
      <c r="I59" s="252"/>
      <c r="J59" s="252"/>
      <c r="K59" s="252"/>
      <c r="L59" s="252"/>
      <c r="M59" s="292">
        <v>-36355.99</v>
      </c>
      <c r="N59" s="252"/>
      <c r="O59" s="292">
        <f t="shared" si="6"/>
        <v>-36355.99</v>
      </c>
    </row>
    <row r="60" spans="1:15" ht="12.75">
      <c r="A60" s="81" t="s">
        <v>148</v>
      </c>
      <c r="B60" s="86"/>
      <c r="C60" s="87" t="s">
        <v>149</v>
      </c>
      <c r="D60" s="92"/>
      <c r="E60" s="253"/>
      <c r="F60" s="253"/>
      <c r="G60" s="253"/>
      <c r="H60" s="253"/>
      <c r="I60" s="253"/>
      <c r="J60" s="253"/>
      <c r="K60" s="253"/>
      <c r="L60" s="253"/>
      <c r="M60" s="292"/>
      <c r="N60" s="253"/>
      <c r="O60" s="292">
        <f t="shared" si="6"/>
        <v>0</v>
      </c>
    </row>
    <row r="61" spans="1:15" ht="12.75">
      <c r="A61" s="88" t="s">
        <v>150</v>
      </c>
      <c r="B61" s="86"/>
      <c r="C61" s="87" t="s">
        <v>151</v>
      </c>
      <c r="D61" s="92"/>
      <c r="E61" s="253"/>
      <c r="F61" s="253"/>
      <c r="G61" s="253"/>
      <c r="H61" s="253"/>
      <c r="I61" s="253"/>
      <c r="J61" s="253"/>
      <c r="K61" s="253"/>
      <c r="L61" s="253"/>
      <c r="M61" s="292"/>
      <c r="N61" s="253"/>
      <c r="O61" s="292">
        <f t="shared" si="6"/>
        <v>0</v>
      </c>
    </row>
    <row r="62" spans="1:15" ht="12.75">
      <c r="A62" s="88" t="s">
        <v>152</v>
      </c>
      <c r="B62" s="86"/>
      <c r="C62" s="87" t="s">
        <v>153</v>
      </c>
      <c r="D62" s="92"/>
      <c r="E62" s="253"/>
      <c r="F62" s="253"/>
      <c r="G62" s="253"/>
      <c r="H62" s="253"/>
      <c r="I62" s="253"/>
      <c r="J62" s="253"/>
      <c r="K62" s="253"/>
      <c r="L62" s="253"/>
      <c r="M62" s="292"/>
      <c r="N62" s="253"/>
      <c r="O62" s="292">
        <f t="shared" si="6"/>
        <v>0</v>
      </c>
    </row>
    <row r="63" spans="1:15" ht="12.75">
      <c r="A63" s="88" t="s">
        <v>154</v>
      </c>
      <c r="B63" s="86"/>
      <c r="C63" s="87" t="s">
        <v>155</v>
      </c>
      <c r="D63" s="92"/>
      <c r="E63" s="253"/>
      <c r="F63" s="253"/>
      <c r="G63" s="253"/>
      <c r="H63" s="253"/>
      <c r="I63" s="253"/>
      <c r="J63" s="253"/>
      <c r="K63" s="253"/>
      <c r="L63" s="253"/>
      <c r="M63" s="292">
        <v>-21284.31</v>
      </c>
      <c r="N63" s="253"/>
      <c r="O63" s="292">
        <f t="shared" si="6"/>
        <v>-21284.31</v>
      </c>
    </row>
    <row r="64" spans="1:15" ht="12.75">
      <c r="A64" s="88" t="s">
        <v>156</v>
      </c>
      <c r="B64" s="86"/>
      <c r="C64" s="87" t="s">
        <v>14</v>
      </c>
      <c r="D64" s="92"/>
      <c r="E64" s="253"/>
      <c r="F64" s="253"/>
      <c r="G64" s="253"/>
      <c r="H64" s="253"/>
      <c r="I64" s="253"/>
      <c r="J64" s="253"/>
      <c r="K64" s="253"/>
      <c r="L64" s="253"/>
      <c r="M64" s="292"/>
      <c r="N64" s="253"/>
      <c r="O64" s="292">
        <f t="shared" si="6"/>
        <v>0</v>
      </c>
    </row>
    <row r="65" spans="1:15" ht="24" customHeight="1">
      <c r="A65" s="93" t="s">
        <v>50</v>
      </c>
      <c r="B65" s="728" t="s">
        <v>21</v>
      </c>
      <c r="C65" s="729"/>
      <c r="D65" s="730"/>
      <c r="E65" s="253"/>
      <c r="F65" s="253"/>
      <c r="G65" s="253"/>
      <c r="H65" s="253"/>
      <c r="I65" s="253"/>
      <c r="J65" s="253"/>
      <c r="K65" s="253"/>
      <c r="L65" s="253"/>
      <c r="M65" s="292"/>
      <c r="N65" s="253"/>
      <c r="O65" s="292"/>
    </row>
    <row r="66" spans="1:15" ht="12.75">
      <c r="A66" s="75" t="s">
        <v>79</v>
      </c>
      <c r="B66" s="731" t="s">
        <v>157</v>
      </c>
      <c r="C66" s="732"/>
      <c r="D66" s="733"/>
      <c r="E66" s="253">
        <f>SUM(E67)</f>
        <v>0</v>
      </c>
      <c r="F66" s="253">
        <f aca="true" t="shared" si="7" ref="F66:O66">SUM(F67)</f>
        <v>0</v>
      </c>
      <c r="G66" s="253">
        <f t="shared" si="7"/>
        <v>0</v>
      </c>
      <c r="H66" s="253">
        <f t="shared" si="7"/>
        <v>0</v>
      </c>
      <c r="I66" s="253">
        <f t="shared" si="7"/>
        <v>0</v>
      </c>
      <c r="J66" s="253">
        <f t="shared" si="7"/>
        <v>0</v>
      </c>
      <c r="K66" s="253">
        <f t="shared" si="7"/>
        <v>0</v>
      </c>
      <c r="L66" s="253">
        <f t="shared" si="7"/>
        <v>0</v>
      </c>
      <c r="M66" s="290">
        <f t="shared" si="7"/>
        <v>-1008191.4800000001</v>
      </c>
      <c r="N66" s="252">
        <f t="shared" si="7"/>
        <v>0</v>
      </c>
      <c r="O66" s="290">
        <f t="shared" si="7"/>
        <v>-1008191.4800000001</v>
      </c>
    </row>
    <row r="67" spans="1:15" ht="12.75">
      <c r="A67" s="94" t="s">
        <v>81</v>
      </c>
      <c r="B67" s="95"/>
      <c r="C67" s="96" t="s">
        <v>158</v>
      </c>
      <c r="D67" s="16"/>
      <c r="E67" s="253">
        <f>SUM(E68:E79)</f>
        <v>0</v>
      </c>
      <c r="F67" s="253">
        <f aca="true" t="shared" si="8" ref="F67:O67">SUM(F68:F79)</f>
        <v>0</v>
      </c>
      <c r="G67" s="253">
        <f t="shared" si="8"/>
        <v>0</v>
      </c>
      <c r="H67" s="253">
        <f t="shared" si="8"/>
        <v>0</v>
      </c>
      <c r="I67" s="253">
        <f t="shared" si="8"/>
        <v>0</v>
      </c>
      <c r="J67" s="253">
        <f t="shared" si="8"/>
        <v>0</v>
      </c>
      <c r="K67" s="253">
        <f t="shared" si="8"/>
        <v>0</v>
      </c>
      <c r="L67" s="253">
        <f t="shared" si="8"/>
        <v>0</v>
      </c>
      <c r="M67" s="292">
        <f t="shared" si="8"/>
        <v>-1008191.4800000001</v>
      </c>
      <c r="N67" s="253">
        <f t="shared" si="8"/>
        <v>0</v>
      </c>
      <c r="O67" s="292">
        <f t="shared" si="8"/>
        <v>-1008191.4800000001</v>
      </c>
    </row>
    <row r="68" spans="1:15" ht="25.5">
      <c r="A68" s="25" t="s">
        <v>159</v>
      </c>
      <c r="B68" s="36"/>
      <c r="C68" s="37"/>
      <c r="D68" s="97" t="s">
        <v>141</v>
      </c>
      <c r="E68" s="253"/>
      <c r="F68" s="253"/>
      <c r="G68" s="253"/>
      <c r="H68" s="253"/>
      <c r="I68" s="253"/>
      <c r="J68" s="253"/>
      <c r="K68" s="253"/>
      <c r="L68" s="253"/>
      <c r="M68" s="292">
        <v>-880220.9</v>
      </c>
      <c r="N68" s="253"/>
      <c r="O68" s="292">
        <f aca="true" t="shared" si="9" ref="O68:O77">M68</f>
        <v>-880220.9</v>
      </c>
    </row>
    <row r="69" spans="1:15" ht="12.75">
      <c r="A69" s="98" t="s">
        <v>160</v>
      </c>
      <c r="B69" s="86"/>
      <c r="C69" s="99"/>
      <c r="D69" s="97" t="s">
        <v>142</v>
      </c>
      <c r="E69" s="253"/>
      <c r="F69" s="253"/>
      <c r="G69" s="253"/>
      <c r="H69" s="253"/>
      <c r="I69" s="253"/>
      <c r="J69" s="253"/>
      <c r="K69" s="253"/>
      <c r="L69" s="253"/>
      <c r="M69" s="292">
        <v>-61156.4</v>
      </c>
      <c r="N69" s="253"/>
      <c r="O69" s="292">
        <f t="shared" si="9"/>
        <v>-61156.4</v>
      </c>
    </row>
    <row r="70" spans="1:15" ht="12.75">
      <c r="A70" s="98" t="s">
        <v>161</v>
      </c>
      <c r="B70" s="86"/>
      <c r="C70" s="99"/>
      <c r="D70" s="97" t="s">
        <v>162</v>
      </c>
      <c r="E70" s="253"/>
      <c r="F70" s="253"/>
      <c r="G70" s="253"/>
      <c r="H70" s="253"/>
      <c r="I70" s="253"/>
      <c r="J70" s="253"/>
      <c r="K70" s="253"/>
      <c r="L70" s="253"/>
      <c r="M70" s="292">
        <v>-140</v>
      </c>
      <c r="N70" s="253"/>
      <c r="O70" s="292">
        <f t="shared" si="9"/>
        <v>-140</v>
      </c>
    </row>
    <row r="71" spans="1:15" ht="12.75">
      <c r="A71" s="98" t="s">
        <v>163</v>
      </c>
      <c r="B71" s="86"/>
      <c r="C71" s="99"/>
      <c r="D71" s="97" t="s">
        <v>164</v>
      </c>
      <c r="E71" s="253"/>
      <c r="F71" s="253"/>
      <c r="G71" s="253"/>
      <c r="H71" s="253"/>
      <c r="I71" s="253"/>
      <c r="J71" s="253"/>
      <c r="K71" s="253"/>
      <c r="L71" s="253"/>
      <c r="M71" s="292"/>
      <c r="N71" s="253"/>
      <c r="O71" s="292">
        <f t="shared" si="9"/>
        <v>0</v>
      </c>
    </row>
    <row r="72" spans="1:15" ht="12.75">
      <c r="A72" s="98" t="s">
        <v>165</v>
      </c>
      <c r="B72" s="86"/>
      <c r="C72" s="99"/>
      <c r="D72" s="97" t="s">
        <v>166</v>
      </c>
      <c r="E72" s="253"/>
      <c r="F72" s="253"/>
      <c r="G72" s="253"/>
      <c r="H72" s="253"/>
      <c r="I72" s="253"/>
      <c r="J72" s="253"/>
      <c r="K72" s="253"/>
      <c r="L72" s="253"/>
      <c r="M72" s="292">
        <v>-2403.25</v>
      </c>
      <c r="N72" s="253"/>
      <c r="O72" s="292">
        <f t="shared" si="9"/>
        <v>-2403.25</v>
      </c>
    </row>
    <row r="73" spans="1:15" ht="12.75">
      <c r="A73" s="98" t="s">
        <v>167</v>
      </c>
      <c r="B73" s="86"/>
      <c r="C73" s="99"/>
      <c r="D73" s="97" t="s">
        <v>143</v>
      </c>
      <c r="E73" s="253"/>
      <c r="F73" s="253"/>
      <c r="G73" s="253"/>
      <c r="H73" s="253"/>
      <c r="I73" s="253"/>
      <c r="J73" s="253"/>
      <c r="K73" s="253"/>
      <c r="L73" s="253"/>
      <c r="M73" s="292">
        <v>-6618.33</v>
      </c>
      <c r="N73" s="253"/>
      <c r="O73" s="292">
        <f t="shared" si="9"/>
        <v>-6618.33</v>
      </c>
    </row>
    <row r="74" spans="1:15" ht="12.75">
      <c r="A74" s="98" t="s">
        <v>168</v>
      </c>
      <c r="B74" s="86"/>
      <c r="C74" s="99"/>
      <c r="D74" s="97" t="s">
        <v>169</v>
      </c>
      <c r="E74" s="253"/>
      <c r="F74" s="253"/>
      <c r="G74" s="253"/>
      <c r="H74" s="253"/>
      <c r="I74" s="253"/>
      <c r="J74" s="253"/>
      <c r="K74" s="253"/>
      <c r="L74" s="253"/>
      <c r="M74" s="292">
        <v>-36355.99</v>
      </c>
      <c r="N74" s="253"/>
      <c r="O74" s="292">
        <f t="shared" si="9"/>
        <v>-36355.99</v>
      </c>
    </row>
    <row r="75" spans="1:15" ht="12.75">
      <c r="A75" s="98" t="s">
        <v>170</v>
      </c>
      <c r="B75" s="86"/>
      <c r="C75" s="99"/>
      <c r="D75" s="97" t="s">
        <v>149</v>
      </c>
      <c r="E75" s="253"/>
      <c r="F75" s="253"/>
      <c r="G75" s="253"/>
      <c r="H75" s="253"/>
      <c r="I75" s="253"/>
      <c r="J75" s="253"/>
      <c r="K75" s="253"/>
      <c r="L75" s="253"/>
      <c r="M75" s="292"/>
      <c r="N75" s="253"/>
      <c r="O75" s="292">
        <f t="shared" si="9"/>
        <v>0</v>
      </c>
    </row>
    <row r="76" spans="1:15" ht="12.75">
      <c r="A76" s="98" t="s">
        <v>171</v>
      </c>
      <c r="B76" s="86"/>
      <c r="C76" s="99"/>
      <c r="D76" s="97" t="s">
        <v>151</v>
      </c>
      <c r="E76" s="253"/>
      <c r="F76" s="253"/>
      <c r="G76" s="253"/>
      <c r="H76" s="253"/>
      <c r="I76" s="253"/>
      <c r="J76" s="253"/>
      <c r="K76" s="253"/>
      <c r="L76" s="253"/>
      <c r="M76" s="292"/>
      <c r="N76" s="253"/>
      <c r="O76" s="292">
        <f t="shared" si="9"/>
        <v>0</v>
      </c>
    </row>
    <row r="77" spans="1:15" ht="12.75">
      <c r="A77" s="100" t="s">
        <v>172</v>
      </c>
      <c r="B77" s="86"/>
      <c r="C77" s="99"/>
      <c r="D77" s="97" t="s">
        <v>173</v>
      </c>
      <c r="E77" s="253"/>
      <c r="F77" s="253"/>
      <c r="G77" s="253"/>
      <c r="H77" s="253"/>
      <c r="I77" s="253"/>
      <c r="J77" s="253"/>
      <c r="K77" s="253"/>
      <c r="L77" s="253"/>
      <c r="M77" s="292">
        <v>-21284.31</v>
      </c>
      <c r="N77" s="253"/>
      <c r="O77" s="292">
        <f t="shared" si="9"/>
        <v>-21284.31</v>
      </c>
    </row>
    <row r="78" spans="1:15" ht="12.75">
      <c r="A78" s="81" t="s">
        <v>174</v>
      </c>
      <c r="B78" s="86"/>
      <c r="C78" s="99"/>
      <c r="D78" s="97" t="s">
        <v>175</v>
      </c>
      <c r="E78" s="253"/>
      <c r="F78" s="253"/>
      <c r="G78" s="253"/>
      <c r="H78" s="253"/>
      <c r="I78" s="253"/>
      <c r="J78" s="253"/>
      <c r="K78" s="253"/>
      <c r="L78" s="253"/>
      <c r="M78" s="292"/>
      <c r="N78" s="253"/>
      <c r="O78" s="292"/>
    </row>
    <row r="79" spans="1:15" ht="12.75">
      <c r="A79" s="81" t="s">
        <v>176</v>
      </c>
      <c r="B79" s="86"/>
      <c r="C79" s="99"/>
      <c r="D79" s="97" t="s">
        <v>177</v>
      </c>
      <c r="E79" s="253"/>
      <c r="F79" s="253"/>
      <c r="G79" s="253"/>
      <c r="H79" s="253"/>
      <c r="I79" s="253"/>
      <c r="J79" s="253"/>
      <c r="K79" s="253"/>
      <c r="L79" s="253"/>
      <c r="M79" s="292">
        <v>-12.3</v>
      </c>
      <c r="N79" s="253"/>
      <c r="O79" s="292">
        <f>M79</f>
        <v>-12.3</v>
      </c>
    </row>
    <row r="82" ht="12.75">
      <c r="B82" s="296" t="s">
        <v>661</v>
      </c>
    </row>
  </sheetData>
  <sheetProtection/>
  <mergeCells count="18">
    <mergeCell ref="B65:D65"/>
    <mergeCell ref="B66:D66"/>
    <mergeCell ref="A47:A48"/>
    <mergeCell ref="B47:D48"/>
    <mergeCell ref="E47:N47"/>
    <mergeCell ref="O47:O48"/>
    <mergeCell ref="B49:D49"/>
    <mergeCell ref="C59:D59"/>
    <mergeCell ref="A8:O8"/>
    <mergeCell ref="A10:A11"/>
    <mergeCell ref="B10:D11"/>
    <mergeCell ref="E10:N10"/>
    <mergeCell ref="O10:O11"/>
    <mergeCell ref="A43:O43"/>
    <mergeCell ref="B12:D12"/>
    <mergeCell ref="C22:D22"/>
    <mergeCell ref="B28:D28"/>
    <mergeCell ref="B29:D29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31.00390625" style="102" customWidth="1"/>
    <col min="3" max="3" width="12.7109375" style="102" customWidth="1"/>
    <col min="4" max="4" width="11.00390625" style="102" customWidth="1"/>
    <col min="5" max="6" width="14.00390625" style="102" customWidth="1"/>
    <col min="7" max="7" width="9.140625" style="102" customWidth="1"/>
    <col min="8" max="8" width="12.140625" style="102" bestFit="1" customWidth="1"/>
    <col min="9" max="9" width="11.421875" style="102" customWidth="1"/>
    <col min="10" max="16384" width="9.140625" style="102" customWidth="1"/>
  </cols>
  <sheetData>
    <row r="1" spans="1:10" ht="15">
      <c r="A1" s="247" t="s">
        <v>654</v>
      </c>
      <c r="B1" s="29"/>
      <c r="C1" s="29"/>
      <c r="D1" s="101"/>
      <c r="E1" s="101"/>
      <c r="F1" s="101"/>
      <c r="G1" s="101"/>
      <c r="H1" s="30"/>
      <c r="J1" s="101"/>
    </row>
    <row r="2" spans="1:10" ht="12.75">
      <c r="A2" s="29" t="s">
        <v>397</v>
      </c>
      <c r="B2" s="29"/>
      <c r="C2" s="29"/>
      <c r="D2" s="101"/>
      <c r="E2" s="101"/>
      <c r="F2" s="101"/>
      <c r="G2" s="101"/>
      <c r="H2" s="29" t="s">
        <v>178</v>
      </c>
      <c r="I2" s="101"/>
      <c r="J2" s="101"/>
    </row>
    <row r="3" spans="1:10" ht="12.75">
      <c r="A3" s="29"/>
      <c r="B3" s="29"/>
      <c r="C3" s="29"/>
      <c r="D3" s="101"/>
      <c r="E3" s="101"/>
      <c r="F3" s="101"/>
      <c r="G3" s="101"/>
      <c r="H3" s="29" t="s">
        <v>179</v>
      </c>
      <c r="I3" s="101"/>
      <c r="J3" s="101"/>
    </row>
    <row r="4" spans="1:10" ht="5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7.25" customHeight="1">
      <c r="A5" s="736" t="s">
        <v>683</v>
      </c>
      <c r="B5" s="737"/>
      <c r="C5" s="737"/>
      <c r="D5" s="737"/>
      <c r="E5" s="737"/>
      <c r="F5" s="737"/>
      <c r="G5" s="737"/>
      <c r="H5" s="737"/>
      <c r="I5" s="737"/>
      <c r="J5" s="737"/>
    </row>
    <row r="6" spans="1:10" ht="12.75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5.75">
      <c r="A7" s="738" t="s">
        <v>180</v>
      </c>
      <c r="B7" s="739"/>
      <c r="C7" s="739"/>
      <c r="D7" s="739"/>
      <c r="E7" s="739"/>
      <c r="F7" s="739"/>
      <c r="G7" s="739"/>
      <c r="H7" s="739"/>
      <c r="I7" s="739"/>
      <c r="J7" s="739"/>
    </row>
    <row r="8" spans="1:10" ht="12.7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47.25" customHeight="1">
      <c r="A9" s="740" t="s">
        <v>2</v>
      </c>
      <c r="B9" s="734" t="s">
        <v>3</v>
      </c>
      <c r="C9" s="734" t="s">
        <v>181</v>
      </c>
      <c r="D9" s="734" t="s">
        <v>182</v>
      </c>
      <c r="E9" s="734" t="s">
        <v>183</v>
      </c>
      <c r="F9" s="734"/>
      <c r="G9" s="734" t="s">
        <v>184</v>
      </c>
      <c r="H9" s="734"/>
      <c r="I9" s="734" t="s">
        <v>185</v>
      </c>
      <c r="J9" s="734" t="s">
        <v>69</v>
      </c>
    </row>
    <row r="10" spans="1:10" ht="24">
      <c r="A10" s="741"/>
      <c r="B10" s="734"/>
      <c r="C10" s="734"/>
      <c r="D10" s="734"/>
      <c r="E10" s="104" t="s">
        <v>186</v>
      </c>
      <c r="F10" s="104" t="s">
        <v>187</v>
      </c>
      <c r="G10" s="104" t="s">
        <v>188</v>
      </c>
      <c r="H10" s="104" t="s">
        <v>189</v>
      </c>
      <c r="I10" s="734"/>
      <c r="J10" s="734"/>
    </row>
    <row r="11" spans="1:10" ht="12.75">
      <c r="A11" s="105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5">
        <v>8</v>
      </c>
      <c r="I11" s="106">
        <v>9</v>
      </c>
      <c r="J11" s="106">
        <v>10</v>
      </c>
    </row>
    <row r="12" spans="1:10" ht="24">
      <c r="A12" s="103" t="s">
        <v>35</v>
      </c>
      <c r="B12" s="107" t="s">
        <v>190</v>
      </c>
      <c r="C12" s="240">
        <v>0</v>
      </c>
      <c r="D12" s="241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5">
        <f>D12</f>
        <v>0</v>
      </c>
    </row>
    <row r="13" spans="1:10" ht="24">
      <c r="A13" s="104" t="s">
        <v>50</v>
      </c>
      <c r="B13" s="108" t="s">
        <v>191</v>
      </c>
      <c r="C13" s="240">
        <f>SUM(C14:C15)</f>
        <v>0</v>
      </c>
      <c r="D13" s="493">
        <f>D14+D15</f>
        <v>30737.64</v>
      </c>
      <c r="E13" s="240">
        <f>SUM(E14:E15)</f>
        <v>0</v>
      </c>
      <c r="F13" s="240">
        <f>SUM(F14:F15)</f>
        <v>0</v>
      </c>
      <c r="G13" s="240">
        <f>SUM(G14:G15)</f>
        <v>0</v>
      </c>
      <c r="H13" s="240">
        <f>SUM(H14:H15)</f>
        <v>0</v>
      </c>
      <c r="I13" s="240">
        <f>SUM(I14:I15)</f>
        <v>0</v>
      </c>
      <c r="J13" s="493">
        <f>D13</f>
        <v>30737.64</v>
      </c>
    </row>
    <row r="14" spans="1:10" ht="12.75">
      <c r="A14" s="104" t="s">
        <v>51</v>
      </c>
      <c r="B14" s="109" t="s">
        <v>192</v>
      </c>
      <c r="C14" s="240"/>
      <c r="D14" s="493">
        <v>30530.39</v>
      </c>
      <c r="E14" s="240"/>
      <c r="F14" s="240"/>
      <c r="G14" s="240"/>
      <c r="H14" s="240"/>
      <c r="I14" s="240"/>
      <c r="J14" s="493">
        <f>D14</f>
        <v>30530.39</v>
      </c>
    </row>
    <row r="15" spans="1:10" ht="24">
      <c r="A15" s="104" t="s">
        <v>53</v>
      </c>
      <c r="B15" s="109" t="s">
        <v>468</v>
      </c>
      <c r="C15" s="240"/>
      <c r="D15" s="493">
        <v>207.25</v>
      </c>
      <c r="E15" s="240"/>
      <c r="F15" s="240"/>
      <c r="G15" s="240"/>
      <c r="H15" s="240"/>
      <c r="I15" s="240"/>
      <c r="J15" s="493">
        <f>D15</f>
        <v>207.25</v>
      </c>
    </row>
    <row r="16" spans="1:10" ht="24">
      <c r="A16" s="104" t="s">
        <v>79</v>
      </c>
      <c r="B16" s="108" t="s">
        <v>193</v>
      </c>
      <c r="C16" s="240">
        <f>SUM(C17:C20)</f>
        <v>0</v>
      </c>
      <c r="D16" s="240">
        <f aca="true" t="shared" si="0" ref="D16:J16">SUM(D17:D20)</f>
        <v>-30737.64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0">
        <f t="shared" si="0"/>
        <v>0</v>
      </c>
      <c r="J16" s="240">
        <f t="shared" si="0"/>
        <v>-30737.64</v>
      </c>
    </row>
    <row r="17" spans="1:10" ht="12.75">
      <c r="A17" s="104" t="s">
        <v>81</v>
      </c>
      <c r="B17" s="109" t="s">
        <v>194</v>
      </c>
      <c r="C17" s="110"/>
      <c r="D17" s="291"/>
      <c r="E17" s="110"/>
      <c r="F17" s="110"/>
      <c r="G17" s="110"/>
      <c r="H17" s="110"/>
      <c r="I17" s="110"/>
      <c r="J17" s="245">
        <f>D17</f>
        <v>0</v>
      </c>
    </row>
    <row r="18" spans="1:10" ht="12.75">
      <c r="A18" s="104" t="s">
        <v>83</v>
      </c>
      <c r="B18" s="109" t="s">
        <v>195</v>
      </c>
      <c r="C18" s="110"/>
      <c r="D18" s="111"/>
      <c r="E18" s="110"/>
      <c r="F18" s="110"/>
      <c r="G18" s="110"/>
      <c r="H18" s="110"/>
      <c r="I18" s="110"/>
      <c r="J18" s="110"/>
    </row>
    <row r="19" spans="1:10" ht="12.75">
      <c r="A19" s="104" t="s">
        <v>85</v>
      </c>
      <c r="B19" s="109" t="s">
        <v>196</v>
      </c>
      <c r="C19" s="110"/>
      <c r="D19" s="242">
        <v>-30737.64</v>
      </c>
      <c r="E19" s="110"/>
      <c r="F19" s="110"/>
      <c r="G19" s="110"/>
      <c r="H19" s="110"/>
      <c r="I19" s="110"/>
      <c r="J19" s="245">
        <f>D19</f>
        <v>-30737.64</v>
      </c>
    </row>
    <row r="20" spans="1:10" ht="12.75">
      <c r="A20" s="104" t="s">
        <v>197</v>
      </c>
      <c r="B20" s="109" t="s">
        <v>198</v>
      </c>
      <c r="C20" s="110"/>
      <c r="D20" s="111"/>
      <c r="E20" s="110"/>
      <c r="F20" s="110"/>
      <c r="G20" s="110"/>
      <c r="H20" s="110"/>
      <c r="I20" s="110"/>
      <c r="J20" s="110"/>
    </row>
    <row r="21" spans="1:10" ht="12.75">
      <c r="A21" s="104" t="s">
        <v>87</v>
      </c>
      <c r="B21" s="108" t="s">
        <v>88</v>
      </c>
      <c r="C21" s="112"/>
      <c r="D21" s="112"/>
      <c r="E21" s="112"/>
      <c r="F21" s="112"/>
      <c r="G21" s="112"/>
      <c r="H21" s="112"/>
      <c r="I21" s="112"/>
      <c r="J21" s="112"/>
    </row>
    <row r="22" spans="1:10" ht="12.75">
      <c r="A22" s="104" t="s">
        <v>89</v>
      </c>
      <c r="B22" s="116" t="s">
        <v>467</v>
      </c>
      <c r="C22" s="114"/>
      <c r="D22" s="114"/>
      <c r="E22" s="114"/>
      <c r="F22" s="114"/>
      <c r="G22" s="114"/>
      <c r="H22" s="114"/>
      <c r="I22" s="114"/>
      <c r="J22" s="114"/>
    </row>
    <row r="23" spans="1:10" ht="24" customHeight="1">
      <c r="A23" s="103" t="s">
        <v>91</v>
      </c>
      <c r="B23" s="113" t="s">
        <v>474</v>
      </c>
      <c r="C23" s="243">
        <f>SUM(C12,C13,C16,C21)</f>
        <v>0</v>
      </c>
      <c r="D23" s="243">
        <f>D12+D13+D16+D21+D22</f>
        <v>0</v>
      </c>
      <c r="E23" s="243">
        <f>SUM(E12,E13,E16,E21)</f>
        <v>0</v>
      </c>
      <c r="F23" s="243">
        <f>SUM(F12,F13,F16,F21)</f>
        <v>0</v>
      </c>
      <c r="G23" s="243">
        <f>SUM(G12,G13,G16,G21)</f>
        <v>0</v>
      </c>
      <c r="H23" s="243">
        <f>SUM(H12,H13,H16,H21)</f>
        <v>0</v>
      </c>
      <c r="I23" s="243">
        <f>SUM(I12,I13,I16,I21)</f>
        <v>0</v>
      </c>
      <c r="J23" s="243">
        <f>D23</f>
        <v>0</v>
      </c>
    </row>
    <row r="24" spans="1:10" ht="24">
      <c r="A24" s="104" t="s">
        <v>94</v>
      </c>
      <c r="B24" s="115" t="s">
        <v>199</v>
      </c>
      <c r="C24" s="112"/>
      <c r="D24" s="112"/>
      <c r="E24" s="112"/>
      <c r="F24" s="112"/>
      <c r="G24" s="112"/>
      <c r="H24" s="112"/>
      <c r="I24" s="112"/>
      <c r="J24" s="112"/>
    </row>
    <row r="25" spans="1:10" ht="36">
      <c r="A25" s="104" t="s">
        <v>96</v>
      </c>
      <c r="B25" s="115" t="s">
        <v>200</v>
      </c>
      <c r="C25" s="112"/>
      <c r="D25" s="112"/>
      <c r="E25" s="112"/>
      <c r="F25" s="112"/>
      <c r="G25" s="112"/>
      <c r="H25" s="112"/>
      <c r="I25" s="112"/>
      <c r="J25" s="112"/>
    </row>
    <row r="26" spans="1:10" ht="24">
      <c r="A26" s="104" t="s">
        <v>98</v>
      </c>
      <c r="B26" s="116" t="s">
        <v>201</v>
      </c>
      <c r="C26" s="112"/>
      <c r="D26" s="112"/>
      <c r="E26" s="112"/>
      <c r="F26" s="112"/>
      <c r="G26" s="112"/>
      <c r="H26" s="112"/>
      <c r="I26" s="112"/>
      <c r="J26" s="112"/>
    </row>
    <row r="27" spans="1:10" ht="24">
      <c r="A27" s="104" t="s">
        <v>103</v>
      </c>
      <c r="B27" s="116" t="s">
        <v>202</v>
      </c>
      <c r="C27" s="112"/>
      <c r="D27" s="112"/>
      <c r="E27" s="112"/>
      <c r="F27" s="112"/>
      <c r="G27" s="112"/>
      <c r="H27" s="112"/>
      <c r="I27" s="112"/>
      <c r="J27" s="112"/>
    </row>
    <row r="28" spans="1:10" ht="48">
      <c r="A28" s="104" t="s">
        <v>104</v>
      </c>
      <c r="B28" s="116" t="s">
        <v>469</v>
      </c>
      <c r="C28" s="244">
        <f>SUM(C29:C32)</f>
        <v>0</v>
      </c>
      <c r="D28" s="244">
        <f aca="true" t="shared" si="1" ref="D28:J28">SUM(D29:D32)</f>
        <v>0</v>
      </c>
      <c r="E28" s="244">
        <f t="shared" si="1"/>
        <v>0</v>
      </c>
      <c r="F28" s="244">
        <f t="shared" si="1"/>
        <v>0</v>
      </c>
      <c r="G28" s="244">
        <f t="shared" si="1"/>
        <v>0</v>
      </c>
      <c r="H28" s="244">
        <f t="shared" si="1"/>
        <v>0</v>
      </c>
      <c r="I28" s="244">
        <f t="shared" si="1"/>
        <v>0</v>
      </c>
      <c r="J28" s="244">
        <f t="shared" si="1"/>
        <v>0</v>
      </c>
    </row>
    <row r="29" spans="1:10" ht="12.75">
      <c r="A29" s="104" t="s">
        <v>470</v>
      </c>
      <c r="B29" s="117" t="s">
        <v>194</v>
      </c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04" t="s">
        <v>471</v>
      </c>
      <c r="B30" s="117" t="s">
        <v>195</v>
      </c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04" t="s">
        <v>472</v>
      </c>
      <c r="B31" s="117" t="s">
        <v>196</v>
      </c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04" t="s">
        <v>473</v>
      </c>
      <c r="B32" s="117" t="s">
        <v>198</v>
      </c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04" t="s">
        <v>106</v>
      </c>
      <c r="B33" s="116" t="s">
        <v>203</v>
      </c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04" t="s">
        <v>108</v>
      </c>
      <c r="B34" s="116" t="s">
        <v>467</v>
      </c>
      <c r="C34" s="112"/>
      <c r="D34" s="112"/>
      <c r="E34" s="112"/>
      <c r="F34" s="112"/>
      <c r="G34" s="112"/>
      <c r="H34" s="112"/>
      <c r="I34" s="112"/>
      <c r="J34" s="112"/>
    </row>
    <row r="35" spans="1:10" ht="33.75" customHeight="1">
      <c r="A35" s="103" t="s">
        <v>110</v>
      </c>
      <c r="B35" s="118" t="s">
        <v>475</v>
      </c>
      <c r="C35" s="244">
        <f aca="true" t="shared" si="2" ref="C35:J35">SUM(C24,C25,C26-C27-C28,C33)</f>
        <v>0</v>
      </c>
      <c r="D35" s="244">
        <f t="shared" si="2"/>
        <v>0</v>
      </c>
      <c r="E35" s="244">
        <f t="shared" si="2"/>
        <v>0</v>
      </c>
      <c r="F35" s="244">
        <f t="shared" si="2"/>
        <v>0</v>
      </c>
      <c r="G35" s="244">
        <f t="shared" si="2"/>
        <v>0</v>
      </c>
      <c r="H35" s="244">
        <f t="shared" si="2"/>
        <v>0</v>
      </c>
      <c r="I35" s="244">
        <f t="shared" si="2"/>
        <v>0</v>
      </c>
      <c r="J35" s="244">
        <f t="shared" si="2"/>
        <v>0</v>
      </c>
    </row>
    <row r="36" spans="1:10" ht="24">
      <c r="A36" s="103" t="s">
        <v>112</v>
      </c>
      <c r="B36" s="118" t="s">
        <v>476</v>
      </c>
      <c r="C36" s="244">
        <f aca="true" t="shared" si="3" ref="C36:J36">SUM(C23-C35)</f>
        <v>0</v>
      </c>
      <c r="D36" s="244">
        <f t="shared" si="3"/>
        <v>0</v>
      </c>
      <c r="E36" s="244">
        <f t="shared" si="3"/>
        <v>0</v>
      </c>
      <c r="F36" s="244">
        <f t="shared" si="3"/>
        <v>0</v>
      </c>
      <c r="G36" s="244">
        <f t="shared" si="3"/>
        <v>0</v>
      </c>
      <c r="H36" s="244">
        <f t="shared" si="3"/>
        <v>0</v>
      </c>
      <c r="I36" s="244">
        <f t="shared" si="3"/>
        <v>0</v>
      </c>
      <c r="J36" s="244">
        <f t="shared" si="3"/>
        <v>0</v>
      </c>
    </row>
    <row r="37" spans="1:10" ht="24">
      <c r="A37" s="103" t="s">
        <v>114</v>
      </c>
      <c r="B37" s="118" t="s">
        <v>477</v>
      </c>
      <c r="C37" s="244">
        <f>SUM(C12-C24)</f>
        <v>0</v>
      </c>
      <c r="D37" s="244">
        <f>SUM(D12-D24)</f>
        <v>0</v>
      </c>
      <c r="E37" s="244">
        <f aca="true" t="shared" si="4" ref="E37:J37">SUM(E12-E24)</f>
        <v>0</v>
      </c>
      <c r="F37" s="244">
        <f t="shared" si="4"/>
        <v>0</v>
      </c>
      <c r="G37" s="244">
        <f t="shared" si="4"/>
        <v>0</v>
      </c>
      <c r="H37" s="244">
        <f t="shared" si="4"/>
        <v>0</v>
      </c>
      <c r="I37" s="244">
        <f t="shared" si="4"/>
        <v>0</v>
      </c>
      <c r="J37" s="244">
        <f t="shared" si="4"/>
        <v>0</v>
      </c>
    </row>
    <row r="38" spans="1:10" ht="15" customHeight="1">
      <c r="A38" s="119"/>
      <c r="B38" s="119"/>
      <c r="C38" s="101"/>
      <c r="D38" s="101"/>
      <c r="E38" s="120"/>
      <c r="F38" s="101"/>
      <c r="G38" s="101"/>
      <c r="H38" s="101"/>
      <c r="I38" s="101"/>
      <c r="J38" s="101"/>
    </row>
    <row r="39" spans="1:10" ht="12.75" customHeight="1">
      <c r="A39" s="735" t="s">
        <v>204</v>
      </c>
      <c r="B39" s="735"/>
      <c r="C39" s="735"/>
      <c r="D39" s="735"/>
      <c r="E39" s="735"/>
      <c r="F39" s="735"/>
      <c r="G39" s="735"/>
      <c r="H39" s="101"/>
      <c r="I39" s="101"/>
      <c r="J39" s="101"/>
    </row>
    <row r="40" spans="1:10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2" ht="12.75">
      <c r="B42" s="296" t="s">
        <v>661</v>
      </c>
    </row>
  </sheetData>
  <sheetProtection/>
  <mergeCells count="11">
    <mergeCell ref="D9:D10"/>
    <mergeCell ref="E9:F9"/>
    <mergeCell ref="G9:H9"/>
    <mergeCell ref="I9:I10"/>
    <mergeCell ref="J9:J10"/>
    <mergeCell ref="A39:G39"/>
    <mergeCell ref="A5:J5"/>
    <mergeCell ref="A7:J7"/>
    <mergeCell ref="A9:A10"/>
    <mergeCell ref="B9:B10"/>
    <mergeCell ref="C9:C10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7.421875" style="0" customWidth="1"/>
    <col min="3" max="3" width="9.421875" style="0" customWidth="1"/>
    <col min="4" max="4" width="10.140625" style="0" customWidth="1"/>
    <col min="5" max="5" width="10.7109375" style="0" customWidth="1"/>
    <col min="6" max="6" width="11.28125" style="0" customWidth="1"/>
    <col min="7" max="7" width="11.421875" style="0" customWidth="1"/>
    <col min="8" max="8" width="13.421875" style="0" customWidth="1"/>
    <col min="9" max="9" width="11.57421875" style="0" customWidth="1"/>
    <col min="10" max="10" width="12.140625" style="0" customWidth="1"/>
    <col min="11" max="11" width="9.57421875" style="0" bestFit="1" customWidth="1"/>
  </cols>
  <sheetData>
    <row r="1" spans="1:9" ht="12.75">
      <c r="A1" s="129"/>
      <c r="B1" s="69"/>
      <c r="C1" s="69"/>
      <c r="D1" s="69"/>
      <c r="E1" s="69"/>
      <c r="F1" s="65" t="s">
        <v>242</v>
      </c>
      <c r="G1" s="69"/>
      <c r="H1" s="69"/>
      <c r="I1" s="69"/>
    </row>
    <row r="2" spans="1:9" ht="12.75">
      <c r="A2" s="69"/>
      <c r="B2" s="69"/>
      <c r="C2" s="130"/>
      <c r="D2" s="131"/>
      <c r="E2" s="69"/>
      <c r="F2" s="65" t="s">
        <v>62</v>
      </c>
      <c r="G2" s="69"/>
      <c r="H2" s="69"/>
      <c r="I2" s="69"/>
    </row>
    <row r="3" spans="1:9" ht="7.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12" ht="15.75">
      <c r="A4" s="235"/>
      <c r="B4" s="235"/>
      <c r="C4" s="235"/>
      <c r="D4" s="235"/>
      <c r="E4" s="235"/>
      <c r="F4" s="235"/>
      <c r="G4" s="235"/>
      <c r="H4" s="235"/>
      <c r="I4" s="235"/>
      <c r="J4" s="132"/>
      <c r="K4" s="132"/>
      <c r="L4" s="132"/>
    </row>
    <row r="5" spans="1:12" ht="11.25" customHeight="1">
      <c r="A5" s="756" t="s">
        <v>654</v>
      </c>
      <c r="B5" s="756"/>
      <c r="C5" s="756"/>
      <c r="D5" s="756"/>
      <c r="E5" s="756"/>
      <c r="F5" s="756"/>
      <c r="G5" s="756"/>
      <c r="H5" s="756"/>
      <c r="I5" s="756"/>
      <c r="J5" s="133"/>
      <c r="K5" s="133"/>
      <c r="L5" s="133"/>
    </row>
    <row r="6" spans="1:12" ht="15" customHeight="1">
      <c r="A6" s="757" t="s">
        <v>0</v>
      </c>
      <c r="B6" s="757"/>
      <c r="C6" s="757"/>
      <c r="D6" s="757"/>
      <c r="E6" s="757"/>
      <c r="F6" s="757"/>
      <c r="G6" s="757"/>
      <c r="H6" s="757"/>
      <c r="I6" s="757"/>
      <c r="J6" s="134"/>
      <c r="K6" s="134"/>
      <c r="L6" s="134"/>
    </row>
    <row r="7" spans="1:12" ht="11.25" customHeight="1">
      <c r="A7" s="756" t="s">
        <v>396</v>
      </c>
      <c r="B7" s="756"/>
      <c r="C7" s="756"/>
      <c r="D7" s="756"/>
      <c r="E7" s="756"/>
      <c r="F7" s="756"/>
      <c r="G7" s="756"/>
      <c r="H7" s="756"/>
      <c r="I7" s="756"/>
      <c r="J7" s="133"/>
      <c r="K7" s="133"/>
      <c r="L7" s="133"/>
    </row>
    <row r="8" spans="1:12" ht="27.75" customHeight="1">
      <c r="A8" s="758" t="s">
        <v>243</v>
      </c>
      <c r="B8" s="758"/>
      <c r="C8" s="758"/>
      <c r="D8" s="758"/>
      <c r="E8" s="758"/>
      <c r="F8" s="758"/>
      <c r="G8" s="758"/>
      <c r="H8" s="758"/>
      <c r="I8" s="758"/>
      <c r="J8" s="135"/>
      <c r="K8" s="135"/>
      <c r="L8" s="135"/>
    </row>
    <row r="9" spans="1:12" ht="10.5" customHeight="1">
      <c r="A9" s="759"/>
      <c r="B9" s="759"/>
      <c r="C9" s="759"/>
      <c r="D9" s="759"/>
      <c r="E9" s="759"/>
      <c r="F9" s="759"/>
      <c r="G9" s="759"/>
      <c r="H9" s="759"/>
      <c r="I9" s="759"/>
      <c r="J9" s="135"/>
      <c r="K9" s="135"/>
      <c r="L9" s="135"/>
    </row>
    <row r="10" spans="1:12" ht="14.25" customHeight="1">
      <c r="A10" s="760" t="s">
        <v>244</v>
      </c>
      <c r="B10" s="760"/>
      <c r="C10" s="760"/>
      <c r="D10" s="760"/>
      <c r="E10" s="760"/>
      <c r="F10" s="760"/>
      <c r="G10" s="760"/>
      <c r="H10" s="760"/>
      <c r="I10" s="760"/>
      <c r="J10" s="136"/>
      <c r="K10" s="136"/>
      <c r="L10" s="136"/>
    </row>
    <row r="11" spans="1:12" ht="15.75">
      <c r="A11" s="761" t="s">
        <v>673</v>
      </c>
      <c r="B11" s="761"/>
      <c r="C11" s="761"/>
      <c r="D11" s="761"/>
      <c r="E11" s="761"/>
      <c r="F11" s="761"/>
      <c r="G11" s="761"/>
      <c r="H11" s="761"/>
      <c r="I11" s="761"/>
      <c r="J11" s="133"/>
      <c r="K11" s="133"/>
      <c r="L11" s="133"/>
    </row>
    <row r="12" spans="1:12" ht="11.25" customHeight="1">
      <c r="A12" s="137"/>
      <c r="B12" s="137"/>
      <c r="C12" s="137"/>
      <c r="D12" s="494">
        <v>42804</v>
      </c>
      <c r="E12" s="137"/>
      <c r="F12" s="495" t="s">
        <v>674</v>
      </c>
      <c r="G12" s="137"/>
      <c r="H12" s="137"/>
      <c r="I12" s="137"/>
      <c r="J12" s="133"/>
      <c r="K12" s="133"/>
      <c r="L12" s="133"/>
    </row>
    <row r="13" spans="1:12" ht="3.75" customHeight="1">
      <c r="A13" s="762" t="s">
        <v>245</v>
      </c>
      <c r="B13" s="762"/>
      <c r="C13" s="762"/>
      <c r="D13" s="762"/>
      <c r="E13" s="762"/>
      <c r="F13" s="762"/>
      <c r="G13" s="762"/>
      <c r="H13" s="762"/>
      <c r="I13" s="762"/>
      <c r="J13" s="133"/>
      <c r="K13" s="133"/>
      <c r="L13" s="133"/>
    </row>
    <row r="14" spans="1:12" ht="13.5" customHeight="1">
      <c r="A14" s="138"/>
      <c r="B14" s="138"/>
      <c r="C14" s="751" t="s">
        <v>1</v>
      </c>
      <c r="D14" s="751"/>
      <c r="E14" s="751"/>
      <c r="F14" s="138"/>
      <c r="G14" s="138"/>
      <c r="H14" s="138"/>
      <c r="I14" s="138"/>
      <c r="J14" s="133"/>
      <c r="K14" s="133"/>
      <c r="L14" s="133"/>
    </row>
    <row r="15" spans="1:9" ht="12.75">
      <c r="A15" s="139"/>
      <c r="B15" s="139"/>
      <c r="C15" s="139"/>
      <c r="D15" s="139"/>
      <c r="E15" s="140" t="s">
        <v>657</v>
      </c>
      <c r="F15" s="67"/>
      <c r="G15" s="67"/>
      <c r="H15" s="67"/>
      <c r="I15" s="67"/>
    </row>
    <row r="16" spans="1:10" ht="13.5" customHeight="1">
      <c r="A16" s="752" t="s">
        <v>2</v>
      </c>
      <c r="B16" s="552" t="s">
        <v>3</v>
      </c>
      <c r="C16" s="552" t="s">
        <v>410</v>
      </c>
      <c r="D16" s="552" t="s">
        <v>246</v>
      </c>
      <c r="E16" s="552"/>
      <c r="F16" s="552"/>
      <c r="G16" s="552"/>
      <c r="H16" s="552"/>
      <c r="I16" s="754" t="s">
        <v>69</v>
      </c>
      <c r="J16" s="754" t="s">
        <v>680</v>
      </c>
    </row>
    <row r="17" spans="1:10" ht="73.5" customHeight="1">
      <c r="A17" s="753"/>
      <c r="B17" s="552"/>
      <c r="C17" s="552"/>
      <c r="D17" s="11" t="s">
        <v>247</v>
      </c>
      <c r="E17" s="11" t="s">
        <v>248</v>
      </c>
      <c r="F17" s="11" t="s">
        <v>348</v>
      </c>
      <c r="G17" s="11" t="s">
        <v>249</v>
      </c>
      <c r="H17" s="11" t="s">
        <v>675</v>
      </c>
      <c r="I17" s="755"/>
      <c r="J17" s="755"/>
    </row>
    <row r="18" spans="1:10" ht="12.75">
      <c r="A18" s="141">
        <v>1</v>
      </c>
      <c r="B18" s="142">
        <v>2</v>
      </c>
      <c r="C18" s="142">
        <v>3</v>
      </c>
      <c r="D18" s="143">
        <v>4</v>
      </c>
      <c r="E18" s="142">
        <v>5</v>
      </c>
      <c r="F18" s="141">
        <v>6</v>
      </c>
      <c r="G18" s="142">
        <v>7</v>
      </c>
      <c r="H18" s="141">
        <v>8</v>
      </c>
      <c r="I18" s="74">
        <v>9</v>
      </c>
      <c r="J18" s="74">
        <v>9</v>
      </c>
    </row>
    <row r="19" spans="1:10" ht="25.5">
      <c r="A19" s="11" t="s">
        <v>35</v>
      </c>
      <c r="B19" s="144" t="s">
        <v>464</v>
      </c>
      <c r="C19" s="144"/>
      <c r="D19" s="145"/>
      <c r="E19" s="11"/>
      <c r="F19" s="11"/>
      <c r="G19" s="145"/>
      <c r="H19" s="486">
        <v>6725.06</v>
      </c>
      <c r="I19" s="486">
        <f>H19</f>
        <v>6725.06</v>
      </c>
      <c r="J19" s="486"/>
    </row>
    <row r="20" spans="1:10" ht="25.5">
      <c r="A20" s="13" t="s">
        <v>50</v>
      </c>
      <c r="B20" s="14" t="s">
        <v>676</v>
      </c>
      <c r="C20" s="144"/>
      <c r="D20" s="13" t="s">
        <v>251</v>
      </c>
      <c r="E20" s="13"/>
      <c r="F20" s="13" t="s">
        <v>251</v>
      </c>
      <c r="G20" s="13" t="s">
        <v>251</v>
      </c>
      <c r="H20" s="13" t="s">
        <v>251</v>
      </c>
      <c r="I20" s="253"/>
      <c r="J20" s="253"/>
    </row>
    <row r="21" spans="1:11" ht="25.5">
      <c r="A21" s="13" t="s">
        <v>79</v>
      </c>
      <c r="B21" s="14" t="s">
        <v>677</v>
      </c>
      <c r="C21" s="144"/>
      <c r="D21" s="13" t="s">
        <v>251</v>
      </c>
      <c r="E21" s="13"/>
      <c r="F21" s="13" t="s">
        <v>251</v>
      </c>
      <c r="G21" s="13" t="s">
        <v>251</v>
      </c>
      <c r="H21" s="13" t="s">
        <v>251</v>
      </c>
      <c r="I21" s="253"/>
      <c r="J21" s="253"/>
      <c r="K21" s="254"/>
    </row>
    <row r="22" spans="1:11" ht="25.5">
      <c r="A22" s="13" t="s">
        <v>87</v>
      </c>
      <c r="B22" s="14" t="s">
        <v>678</v>
      </c>
      <c r="C22" s="289"/>
      <c r="D22" s="13" t="s">
        <v>251</v>
      </c>
      <c r="E22" s="13"/>
      <c r="F22" s="13" t="s">
        <v>251</v>
      </c>
      <c r="G22" s="13" t="s">
        <v>251</v>
      </c>
      <c r="H22" s="239"/>
      <c r="I22" s="239"/>
      <c r="J22" s="239"/>
      <c r="K22" s="236"/>
    </row>
    <row r="23" spans="1:10" ht="12.75">
      <c r="A23" s="13" t="s">
        <v>89</v>
      </c>
      <c r="B23" s="14" t="s">
        <v>252</v>
      </c>
      <c r="C23" s="289"/>
      <c r="D23" s="13" t="s">
        <v>251</v>
      </c>
      <c r="E23" s="13" t="s">
        <v>251</v>
      </c>
      <c r="F23" s="13"/>
      <c r="G23" s="13" t="s">
        <v>251</v>
      </c>
      <c r="H23" s="534">
        <v>0</v>
      </c>
      <c r="I23" s="535">
        <v>0</v>
      </c>
      <c r="J23" s="253"/>
    </row>
    <row r="24" spans="1:10" ht="12.75">
      <c r="A24" s="13" t="s">
        <v>91</v>
      </c>
      <c r="B24" s="14" t="s">
        <v>253</v>
      </c>
      <c r="C24" s="289"/>
      <c r="D24" s="13" t="s">
        <v>251</v>
      </c>
      <c r="E24" s="13" t="s">
        <v>251</v>
      </c>
      <c r="F24" s="13"/>
      <c r="G24" s="13" t="s">
        <v>251</v>
      </c>
      <c r="H24" s="13" t="s">
        <v>251</v>
      </c>
      <c r="I24" s="253"/>
      <c r="J24" s="253"/>
    </row>
    <row r="25" spans="1:10" ht="25.5">
      <c r="A25" s="13" t="s">
        <v>94</v>
      </c>
      <c r="B25" s="14" t="s">
        <v>254</v>
      </c>
      <c r="C25" s="289"/>
      <c r="D25" s="13"/>
      <c r="E25" s="13" t="s">
        <v>251</v>
      </c>
      <c r="F25" s="13" t="s">
        <v>251</v>
      </c>
      <c r="G25" s="13" t="s">
        <v>251</v>
      </c>
      <c r="H25" s="13" t="s">
        <v>251</v>
      </c>
      <c r="I25" s="253"/>
      <c r="J25" s="253"/>
    </row>
    <row r="26" spans="1:10" ht="25.5">
      <c r="A26" s="13" t="s">
        <v>96</v>
      </c>
      <c r="B26" s="14" t="s">
        <v>255</v>
      </c>
      <c r="C26" s="144"/>
      <c r="D26" s="13" t="s">
        <v>251</v>
      </c>
      <c r="E26" s="13" t="s">
        <v>251</v>
      </c>
      <c r="F26" s="13" t="s">
        <v>251</v>
      </c>
      <c r="G26" s="13"/>
      <c r="H26" s="239">
        <v>-533.26</v>
      </c>
      <c r="I26" s="239">
        <f>H26</f>
        <v>-533.26</v>
      </c>
      <c r="J26" s="239"/>
    </row>
    <row r="27" spans="1:10" ht="12.75">
      <c r="A27" s="13" t="s">
        <v>98</v>
      </c>
      <c r="B27" s="14" t="s">
        <v>467</v>
      </c>
      <c r="C27" s="144"/>
      <c r="D27" s="13"/>
      <c r="E27" s="13"/>
      <c r="F27" s="13"/>
      <c r="G27" s="13"/>
      <c r="H27" s="239"/>
      <c r="I27" s="239"/>
      <c r="J27" s="239"/>
    </row>
    <row r="28" spans="1:10" ht="25.5">
      <c r="A28" s="11">
        <v>10</v>
      </c>
      <c r="B28" s="144" t="s">
        <v>465</v>
      </c>
      <c r="C28" s="144"/>
      <c r="D28" s="13"/>
      <c r="E28" s="146"/>
      <c r="F28" s="146"/>
      <c r="G28" s="13"/>
      <c r="H28" s="72">
        <v>6191.8</v>
      </c>
      <c r="I28" s="72">
        <f>H28</f>
        <v>6191.8</v>
      </c>
      <c r="J28" s="72"/>
    </row>
    <row r="29" spans="1:11" ht="25.5">
      <c r="A29" s="13" t="s">
        <v>104</v>
      </c>
      <c r="B29" s="14" t="s">
        <v>676</v>
      </c>
      <c r="C29" s="144"/>
      <c r="D29" s="13" t="s">
        <v>251</v>
      </c>
      <c r="E29" s="13"/>
      <c r="F29" s="13" t="s">
        <v>251</v>
      </c>
      <c r="G29" s="13" t="s">
        <v>251</v>
      </c>
      <c r="H29" s="13" t="s">
        <v>251</v>
      </c>
      <c r="I29" s="253"/>
      <c r="J29" s="253"/>
      <c r="K29" s="236"/>
    </row>
    <row r="30" spans="1:10" ht="25.5">
      <c r="A30" s="13" t="s">
        <v>106</v>
      </c>
      <c r="B30" s="14" t="s">
        <v>677</v>
      </c>
      <c r="C30" s="144"/>
      <c r="D30" s="13" t="s">
        <v>251</v>
      </c>
      <c r="E30" s="13"/>
      <c r="F30" s="13" t="s">
        <v>251</v>
      </c>
      <c r="G30" s="13" t="s">
        <v>251</v>
      </c>
      <c r="H30" s="13" t="s">
        <v>251</v>
      </c>
      <c r="I30" s="253"/>
      <c r="J30" s="253"/>
    </row>
    <row r="31" spans="1:11" ht="25.5">
      <c r="A31" s="13" t="s">
        <v>108</v>
      </c>
      <c r="B31" s="14" t="s">
        <v>678</v>
      </c>
      <c r="C31" s="144"/>
      <c r="D31" s="13" t="s">
        <v>251</v>
      </c>
      <c r="E31" s="13"/>
      <c r="F31" s="13" t="s">
        <v>251</v>
      </c>
      <c r="G31" s="13" t="s">
        <v>251</v>
      </c>
      <c r="H31" s="239">
        <v>0</v>
      </c>
      <c r="I31" s="239">
        <f>H31</f>
        <v>0</v>
      </c>
      <c r="J31" s="239"/>
      <c r="K31" s="254"/>
    </row>
    <row r="32" spans="1:10" ht="12.75">
      <c r="A32" s="13" t="s">
        <v>110</v>
      </c>
      <c r="B32" s="14" t="s">
        <v>252</v>
      </c>
      <c r="C32" s="144"/>
      <c r="D32" s="13" t="s">
        <v>251</v>
      </c>
      <c r="E32" s="13" t="s">
        <v>251</v>
      </c>
      <c r="F32" s="13"/>
      <c r="G32" s="13" t="s">
        <v>251</v>
      </c>
      <c r="H32" s="13" t="s">
        <v>251</v>
      </c>
      <c r="I32" s="253"/>
      <c r="J32" s="253"/>
    </row>
    <row r="33" spans="1:10" ht="12.75">
      <c r="A33" s="13" t="s">
        <v>112</v>
      </c>
      <c r="B33" s="14" t="s">
        <v>253</v>
      </c>
      <c r="C33" s="144"/>
      <c r="D33" s="13" t="s">
        <v>251</v>
      </c>
      <c r="E33" s="13" t="s">
        <v>251</v>
      </c>
      <c r="F33" s="13"/>
      <c r="G33" s="13" t="s">
        <v>251</v>
      </c>
      <c r="H33" s="13" t="s">
        <v>251</v>
      </c>
      <c r="I33" s="253"/>
      <c r="J33" s="253"/>
    </row>
    <row r="34" spans="1:10" ht="25.5">
      <c r="A34" s="13" t="s">
        <v>114</v>
      </c>
      <c r="B34" s="14" t="s">
        <v>256</v>
      </c>
      <c r="C34" s="144"/>
      <c r="D34" s="13"/>
      <c r="E34" s="13" t="s">
        <v>251</v>
      </c>
      <c r="F34" s="13" t="s">
        <v>251</v>
      </c>
      <c r="G34" s="13" t="s">
        <v>251</v>
      </c>
      <c r="H34" s="13" t="s">
        <v>251</v>
      </c>
      <c r="I34" s="253"/>
      <c r="J34" s="253"/>
    </row>
    <row r="35" spans="1:10" ht="25.5">
      <c r="A35" s="13" t="s">
        <v>119</v>
      </c>
      <c r="B35" s="14" t="s">
        <v>255</v>
      </c>
      <c r="C35" s="144"/>
      <c r="D35" s="13" t="s">
        <v>251</v>
      </c>
      <c r="E35" s="13" t="s">
        <v>251</v>
      </c>
      <c r="F35" s="13" t="s">
        <v>251</v>
      </c>
      <c r="G35" s="13"/>
      <c r="H35" s="485">
        <v>983.93</v>
      </c>
      <c r="I35" s="485">
        <f>H35</f>
        <v>983.93</v>
      </c>
      <c r="J35" s="485"/>
    </row>
    <row r="36" spans="1:10" ht="12.75">
      <c r="A36" s="13" t="s">
        <v>120</v>
      </c>
      <c r="B36" s="14" t="s">
        <v>679</v>
      </c>
      <c r="C36" s="144"/>
      <c r="D36" s="13"/>
      <c r="E36" s="13"/>
      <c r="F36" s="13"/>
      <c r="G36" s="13"/>
      <c r="H36" s="239"/>
      <c r="I36" s="239"/>
      <c r="J36" s="239"/>
    </row>
    <row r="37" spans="1:10" ht="27.75" customHeight="1">
      <c r="A37" s="11" t="s">
        <v>122</v>
      </c>
      <c r="B37" s="144" t="s">
        <v>466</v>
      </c>
      <c r="C37" s="144"/>
      <c r="D37" s="11"/>
      <c r="E37" s="145"/>
      <c r="F37" s="145"/>
      <c r="G37" s="11"/>
      <c r="H37" s="486">
        <f>H28+H31+H35</f>
        <v>7175.7300000000005</v>
      </c>
      <c r="I37" s="496">
        <f>H37</f>
        <v>7175.7300000000005</v>
      </c>
      <c r="J37" s="496"/>
    </row>
    <row r="38" spans="1:9" ht="7.5" customHeight="1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18" customHeight="1">
      <c r="A39" s="744" t="s">
        <v>30</v>
      </c>
      <c r="B39" s="744"/>
      <c r="C39" s="744"/>
      <c r="D39" s="129"/>
      <c r="E39" s="745" t="s">
        <v>257</v>
      </c>
      <c r="F39" s="745"/>
      <c r="G39" s="69"/>
      <c r="H39" s="746" t="s">
        <v>395</v>
      </c>
      <c r="I39" s="746"/>
    </row>
    <row r="40" spans="1:9" ht="30.75" customHeight="1">
      <c r="A40" s="747" t="s">
        <v>258</v>
      </c>
      <c r="B40" s="747"/>
      <c r="C40" s="747"/>
      <c r="D40" s="33"/>
      <c r="E40" s="748" t="s">
        <v>259</v>
      </c>
      <c r="F40" s="748"/>
      <c r="G40" s="69"/>
      <c r="H40" s="748" t="s">
        <v>20</v>
      </c>
      <c r="I40" s="749"/>
    </row>
    <row r="41" spans="1:9" ht="12.75">
      <c r="A41" s="745" t="s">
        <v>613</v>
      </c>
      <c r="B41" s="745"/>
      <c r="C41" s="745"/>
      <c r="D41" s="129"/>
      <c r="E41" s="750"/>
      <c r="F41" s="750"/>
      <c r="G41" s="69"/>
      <c r="H41" s="746" t="s">
        <v>614</v>
      </c>
      <c r="I41" s="746"/>
    </row>
    <row r="42" spans="1:9" ht="12.75">
      <c r="A42" s="742"/>
      <c r="B42" s="743"/>
      <c r="C42" s="69"/>
      <c r="D42" s="69"/>
      <c r="E42" s="748" t="s">
        <v>259</v>
      </c>
      <c r="F42" s="748"/>
      <c r="G42" s="69"/>
      <c r="H42" s="748" t="s">
        <v>20</v>
      </c>
      <c r="I42" s="749"/>
    </row>
  </sheetData>
  <sheetProtection/>
  <mergeCells count="27">
    <mergeCell ref="J16:J17"/>
    <mergeCell ref="H42:I42"/>
    <mergeCell ref="A5:I5"/>
    <mergeCell ref="A6:I6"/>
    <mergeCell ref="A7:I7"/>
    <mergeCell ref="A8:I8"/>
    <mergeCell ref="A9:I9"/>
    <mergeCell ref="A10:I10"/>
    <mergeCell ref="A11:I11"/>
    <mergeCell ref="A13:I13"/>
    <mergeCell ref="C14:E14"/>
    <mergeCell ref="A16:A17"/>
    <mergeCell ref="B16:B17"/>
    <mergeCell ref="C16:C17"/>
    <mergeCell ref="D16:H16"/>
    <mergeCell ref="H41:I41"/>
    <mergeCell ref="I16:I17"/>
    <mergeCell ref="A42:B42"/>
    <mergeCell ref="A39:C39"/>
    <mergeCell ref="E39:F39"/>
    <mergeCell ref="H39:I39"/>
    <mergeCell ref="A40:C40"/>
    <mergeCell ref="E40:F40"/>
    <mergeCell ref="H40:I40"/>
    <mergeCell ref="A41:C41"/>
    <mergeCell ref="E41:F41"/>
    <mergeCell ref="E42:F42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M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9" customWidth="1"/>
    <col min="2" max="2" width="0.2890625" style="29" customWidth="1"/>
    <col min="3" max="3" width="2.00390625" style="29" customWidth="1"/>
    <col min="4" max="4" width="32.57421875" style="29" customWidth="1"/>
    <col min="5" max="5" width="6.7109375" style="29" bestFit="1" customWidth="1"/>
    <col min="6" max="6" width="11.421875" style="29" customWidth="1"/>
    <col min="7" max="7" width="11.7109375" style="29" customWidth="1"/>
    <col min="8" max="8" width="12.00390625" style="29" customWidth="1"/>
    <col min="9" max="9" width="13.00390625" style="29" customWidth="1"/>
    <col min="10" max="10" width="8.7109375" style="29" customWidth="1"/>
    <col min="11" max="11" width="11.140625" style="29" customWidth="1"/>
    <col min="12" max="12" width="8.421875" style="29" bestFit="1" customWidth="1"/>
    <col min="13" max="13" width="12.140625" style="29" customWidth="1"/>
    <col min="14" max="14" width="8.7109375" style="29" customWidth="1"/>
    <col min="15" max="16384" width="9.140625" style="29" customWidth="1"/>
  </cols>
  <sheetData>
    <row r="1" spans="1:10" ht="15">
      <c r="A1" s="247" t="s">
        <v>654</v>
      </c>
      <c r="J1" s="30"/>
    </row>
    <row r="2" spans="1:10" ht="15">
      <c r="A2" s="247" t="s">
        <v>396</v>
      </c>
      <c r="J2" s="31" t="s">
        <v>61</v>
      </c>
    </row>
    <row r="3" ht="12.75">
      <c r="J3" s="32" t="s">
        <v>62</v>
      </c>
    </row>
    <row r="5" spans="1:13" ht="30" customHeight="1">
      <c r="A5" s="763" t="s">
        <v>683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</row>
    <row r="6" spans="4:13" ht="12.75">
      <c r="D6" s="764"/>
      <c r="E6" s="764"/>
      <c r="F6" s="764"/>
      <c r="G6" s="764"/>
      <c r="H6" s="764"/>
      <c r="I6" s="764"/>
      <c r="J6" s="764"/>
      <c r="K6" s="764"/>
      <c r="L6" s="764"/>
      <c r="M6" s="764"/>
    </row>
    <row r="7" spans="1:13" ht="12.75" customHeight="1">
      <c r="A7" s="765" t="s">
        <v>63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</row>
    <row r="8" ht="6" customHeight="1"/>
    <row r="9" spans="1:13" ht="36.75" customHeight="1">
      <c r="A9" s="766" t="s">
        <v>2</v>
      </c>
      <c r="B9" s="768" t="s">
        <v>3</v>
      </c>
      <c r="C9" s="769"/>
      <c r="D9" s="770"/>
      <c r="E9" s="766" t="s">
        <v>64</v>
      </c>
      <c r="F9" s="766" t="s">
        <v>65</v>
      </c>
      <c r="G9" s="766" t="s">
        <v>66</v>
      </c>
      <c r="H9" s="766"/>
      <c r="I9" s="766"/>
      <c r="J9" s="766" t="s">
        <v>67</v>
      </c>
      <c r="K9" s="766"/>
      <c r="L9" s="774" t="s">
        <v>68</v>
      </c>
      <c r="M9" s="766" t="s">
        <v>69</v>
      </c>
    </row>
    <row r="10" spans="1:13" ht="91.5" customHeight="1">
      <c r="A10" s="767"/>
      <c r="B10" s="771"/>
      <c r="C10" s="772"/>
      <c r="D10" s="773"/>
      <c r="E10" s="766"/>
      <c r="F10" s="766"/>
      <c r="G10" s="34" t="s">
        <v>70</v>
      </c>
      <c r="H10" s="34" t="s">
        <v>71</v>
      </c>
      <c r="I10" s="34" t="s">
        <v>72</v>
      </c>
      <c r="J10" s="34" t="s">
        <v>73</v>
      </c>
      <c r="K10" s="34" t="s">
        <v>74</v>
      </c>
      <c r="L10" s="775"/>
      <c r="M10" s="766"/>
    </row>
    <row r="11" spans="1:13" ht="12.75">
      <c r="A11" s="35">
        <v>1</v>
      </c>
      <c r="B11" s="36"/>
      <c r="C11" s="37"/>
      <c r="D11" s="38">
        <v>2</v>
      </c>
      <c r="E11" s="39">
        <v>3</v>
      </c>
      <c r="F11" s="39">
        <v>4</v>
      </c>
      <c r="G11" s="39">
        <v>5</v>
      </c>
      <c r="H11" s="39">
        <v>6</v>
      </c>
      <c r="I11" s="39">
        <v>7</v>
      </c>
      <c r="J11" s="39">
        <v>8</v>
      </c>
      <c r="K11" s="39">
        <v>9</v>
      </c>
      <c r="L11" s="39">
        <v>10</v>
      </c>
      <c r="M11" s="40">
        <v>11</v>
      </c>
    </row>
    <row r="12" spans="1:13" ht="24.75" customHeight="1">
      <c r="A12" s="41" t="s">
        <v>35</v>
      </c>
      <c r="B12" s="778" t="s">
        <v>75</v>
      </c>
      <c r="C12" s="779"/>
      <c r="D12" s="780"/>
      <c r="E12" s="437"/>
      <c r="F12" s="497">
        <v>2777.96</v>
      </c>
      <c r="G12" s="437"/>
      <c r="H12" s="437"/>
      <c r="I12" s="437"/>
      <c r="J12" s="437"/>
      <c r="K12" s="437"/>
      <c r="L12" s="437"/>
      <c r="M12" s="497">
        <f>F11:F12</f>
        <v>2777.96</v>
      </c>
    </row>
    <row r="13" spans="1:13" ht="12.75">
      <c r="A13" s="44" t="s">
        <v>50</v>
      </c>
      <c r="B13" s="45"/>
      <c r="C13" s="46" t="s">
        <v>76</v>
      </c>
      <c r="D13" s="47"/>
      <c r="E13" s="439">
        <f>SUM(E14:E15)</f>
        <v>0</v>
      </c>
      <c r="F13" s="438">
        <f aca="true" t="shared" si="0" ref="F13:M13">SUM(F14:F15)</f>
        <v>0</v>
      </c>
      <c r="G13" s="439">
        <f t="shared" si="0"/>
        <v>0</v>
      </c>
      <c r="H13" s="439">
        <f t="shared" si="0"/>
        <v>0</v>
      </c>
      <c r="I13" s="439">
        <f t="shared" si="0"/>
        <v>0</v>
      </c>
      <c r="J13" s="439">
        <f t="shared" si="0"/>
        <v>0</v>
      </c>
      <c r="K13" s="439">
        <f t="shared" si="0"/>
        <v>0</v>
      </c>
      <c r="L13" s="439">
        <f t="shared" si="0"/>
        <v>0</v>
      </c>
      <c r="M13" s="438">
        <f t="shared" si="0"/>
        <v>0</v>
      </c>
    </row>
    <row r="14" spans="1:13" ht="12.75">
      <c r="A14" s="48" t="s">
        <v>51</v>
      </c>
      <c r="B14" s="49"/>
      <c r="C14" s="37"/>
      <c r="D14" s="50" t="s">
        <v>77</v>
      </c>
      <c r="E14" s="437"/>
      <c r="F14" s="439"/>
      <c r="G14" s="439"/>
      <c r="H14" s="437"/>
      <c r="I14" s="437"/>
      <c r="J14" s="437"/>
      <c r="K14" s="437"/>
      <c r="L14" s="437"/>
      <c r="M14" s="439">
        <f>E14+F14+G14+H14+I14+J14+K14+L14</f>
        <v>0</v>
      </c>
    </row>
    <row r="15" spans="1:13" ht="25.5">
      <c r="A15" s="51" t="s">
        <v>53</v>
      </c>
      <c r="B15" s="37"/>
      <c r="C15" s="37"/>
      <c r="D15" s="50" t="s">
        <v>78</v>
      </c>
      <c r="E15" s="437"/>
      <c r="F15" s="437"/>
      <c r="G15" s="437"/>
      <c r="H15" s="437"/>
      <c r="I15" s="437"/>
      <c r="J15" s="437"/>
      <c r="K15" s="437"/>
      <c r="L15" s="437"/>
      <c r="M15" s="437"/>
    </row>
    <row r="16" spans="1:13" ht="28.5" customHeight="1">
      <c r="A16" s="52" t="s">
        <v>79</v>
      </c>
      <c r="B16" s="53"/>
      <c r="C16" s="781" t="s">
        <v>80</v>
      </c>
      <c r="D16" s="782"/>
      <c r="E16" s="246">
        <f>SUM(E17:E19)</f>
        <v>0</v>
      </c>
      <c r="F16" s="439">
        <f aca="true" t="shared" si="1" ref="F16:L16">SUM(F17:F19)</f>
        <v>0</v>
      </c>
      <c r="G16" s="443">
        <f t="shared" si="1"/>
        <v>0</v>
      </c>
      <c r="H16" s="439">
        <f t="shared" si="1"/>
        <v>0</v>
      </c>
      <c r="I16" s="439">
        <f t="shared" si="1"/>
        <v>0</v>
      </c>
      <c r="J16" s="439">
        <f t="shared" si="1"/>
        <v>0</v>
      </c>
      <c r="K16" s="439">
        <f t="shared" si="1"/>
        <v>0</v>
      </c>
      <c r="L16" s="443">
        <f t="shared" si="1"/>
        <v>0</v>
      </c>
      <c r="M16" s="443">
        <f>E16+F16+G16+H16+I16+J16+K16+L16</f>
        <v>0</v>
      </c>
    </row>
    <row r="17" spans="1:13" ht="12.75">
      <c r="A17" s="48" t="s">
        <v>81</v>
      </c>
      <c r="B17" s="55"/>
      <c r="C17" s="37"/>
      <c r="D17" s="50" t="s">
        <v>82</v>
      </c>
      <c r="E17" s="39"/>
      <c r="F17" s="437"/>
      <c r="G17" s="444"/>
      <c r="H17" s="437"/>
      <c r="I17" s="437"/>
      <c r="J17" s="437"/>
      <c r="K17" s="437"/>
      <c r="L17" s="444"/>
      <c r="M17" s="444"/>
    </row>
    <row r="18" spans="1:13" ht="12.75">
      <c r="A18" s="48" t="s">
        <v>83</v>
      </c>
      <c r="B18" s="55"/>
      <c r="C18" s="37"/>
      <c r="D18" s="50" t="s">
        <v>84</v>
      </c>
      <c r="E18" s="39"/>
      <c r="F18" s="437"/>
      <c r="G18" s="444"/>
      <c r="H18" s="437"/>
      <c r="I18" s="437"/>
      <c r="J18" s="437"/>
      <c r="K18" s="437"/>
      <c r="L18" s="444"/>
      <c r="M18" s="444"/>
    </row>
    <row r="19" spans="1:13" ht="12.75">
      <c r="A19" s="48" t="s">
        <v>85</v>
      </c>
      <c r="B19" s="55"/>
      <c r="C19" s="37"/>
      <c r="D19" s="50" t="s">
        <v>86</v>
      </c>
      <c r="E19" s="39"/>
      <c r="F19" s="439"/>
      <c r="G19" s="444"/>
      <c r="H19" s="437"/>
      <c r="I19" s="437"/>
      <c r="J19" s="437"/>
      <c r="K19" s="437"/>
      <c r="L19" s="444"/>
      <c r="M19" s="443">
        <f>E19+F19+G19+H19+I19+J19+K19+L19</f>
        <v>0</v>
      </c>
    </row>
    <row r="20" spans="1:13" ht="12.75">
      <c r="A20" s="44" t="s">
        <v>87</v>
      </c>
      <c r="B20" s="56"/>
      <c r="C20" s="57" t="s">
        <v>88</v>
      </c>
      <c r="D20" s="58"/>
      <c r="E20" s="39"/>
      <c r="F20" s="497"/>
      <c r="G20" s="444"/>
      <c r="H20" s="437"/>
      <c r="I20" s="437"/>
      <c r="J20" s="437"/>
      <c r="K20" s="437"/>
      <c r="L20" s="444"/>
      <c r="M20" s="444"/>
    </row>
    <row r="21" spans="1:13" ht="36" customHeight="1">
      <c r="A21" s="41" t="s">
        <v>89</v>
      </c>
      <c r="B21" s="783" t="s">
        <v>90</v>
      </c>
      <c r="C21" s="784"/>
      <c r="D21" s="785"/>
      <c r="E21" s="246">
        <f>SUM(E12,E13-E16,E20)</f>
        <v>0</v>
      </c>
      <c r="F21" s="497">
        <f>F12+F13-F16</f>
        <v>2777.96</v>
      </c>
      <c r="G21" s="443">
        <f aca="true" t="shared" si="2" ref="G21:L21">SUM(G12,G13-G16,G20)</f>
        <v>0</v>
      </c>
      <c r="H21" s="439">
        <f t="shared" si="2"/>
        <v>0</v>
      </c>
      <c r="I21" s="439">
        <f t="shared" si="2"/>
        <v>0</v>
      </c>
      <c r="J21" s="439">
        <f t="shared" si="2"/>
        <v>0</v>
      </c>
      <c r="K21" s="439">
        <f t="shared" si="2"/>
        <v>0</v>
      </c>
      <c r="L21" s="443">
        <f t="shared" si="2"/>
        <v>0</v>
      </c>
      <c r="M21" s="498">
        <f>SUM(M12,M13-M16,M20)</f>
        <v>2777.96</v>
      </c>
    </row>
    <row r="22" spans="1:13" ht="24.75" customHeight="1">
      <c r="A22" s="41" t="s">
        <v>91</v>
      </c>
      <c r="B22" s="778" t="s">
        <v>92</v>
      </c>
      <c r="C22" s="779"/>
      <c r="D22" s="780"/>
      <c r="E22" s="40" t="s">
        <v>93</v>
      </c>
      <c r="F22" s="437">
        <v>-2777.96</v>
      </c>
      <c r="G22" s="444"/>
      <c r="H22" s="40" t="s">
        <v>93</v>
      </c>
      <c r="I22" s="448"/>
      <c r="J22" s="40" t="s">
        <v>93</v>
      </c>
      <c r="K22" s="40" t="s">
        <v>93</v>
      </c>
      <c r="L22" s="340"/>
      <c r="M22" s="444">
        <f>F22</f>
        <v>-2777.96</v>
      </c>
    </row>
    <row r="23" spans="1:13" ht="30" customHeight="1">
      <c r="A23" s="44" t="s">
        <v>94</v>
      </c>
      <c r="B23" s="42"/>
      <c r="C23" s="786" t="s">
        <v>95</v>
      </c>
      <c r="D23" s="787"/>
      <c r="E23" s="40" t="s">
        <v>93</v>
      </c>
      <c r="F23" s="437"/>
      <c r="G23" s="444"/>
      <c r="H23" s="40" t="s">
        <v>93</v>
      </c>
      <c r="I23" s="448"/>
      <c r="J23" s="40" t="s">
        <v>93</v>
      </c>
      <c r="K23" s="40" t="s">
        <v>93</v>
      </c>
      <c r="L23" s="340"/>
      <c r="M23" s="444"/>
    </row>
    <row r="24" spans="1:13" ht="26.25" customHeight="1">
      <c r="A24" s="44" t="s">
        <v>96</v>
      </c>
      <c r="B24" s="45"/>
      <c r="C24" s="791" t="s">
        <v>97</v>
      </c>
      <c r="D24" s="796"/>
      <c r="E24" s="40" t="s">
        <v>93</v>
      </c>
      <c r="F24" s="533">
        <v>0</v>
      </c>
      <c r="G24" s="450"/>
      <c r="H24" s="40" t="s">
        <v>93</v>
      </c>
      <c r="I24" s="449"/>
      <c r="J24" s="40" t="s">
        <v>93</v>
      </c>
      <c r="K24" s="40" t="s">
        <v>93</v>
      </c>
      <c r="L24" s="340"/>
      <c r="M24" s="443">
        <f>F24</f>
        <v>0</v>
      </c>
    </row>
    <row r="25" spans="1:13" ht="24.75" customHeight="1">
      <c r="A25" s="44" t="s">
        <v>98</v>
      </c>
      <c r="B25" s="45"/>
      <c r="C25" s="791" t="s">
        <v>99</v>
      </c>
      <c r="D25" s="792"/>
      <c r="E25" s="40" t="s">
        <v>93</v>
      </c>
      <c r="F25" s="439">
        <f>SUM(F26:F28)</f>
        <v>0</v>
      </c>
      <c r="G25" s="443">
        <f>SUM(G26:G28)</f>
        <v>0</v>
      </c>
      <c r="H25" s="40" t="s">
        <v>93</v>
      </c>
      <c r="I25" s="439">
        <f>SUM(I26:I28)</f>
        <v>0</v>
      </c>
      <c r="J25" s="40" t="s">
        <v>93</v>
      </c>
      <c r="K25" s="40" t="s">
        <v>93</v>
      </c>
      <c r="L25" s="443">
        <f>SUM(L26:L28)</f>
        <v>0</v>
      </c>
      <c r="M25" s="443">
        <f>SUM(M26:M28)</f>
        <v>0</v>
      </c>
    </row>
    <row r="26" spans="1:13" ht="12.75">
      <c r="A26" s="48" t="s">
        <v>100</v>
      </c>
      <c r="B26" s="49"/>
      <c r="C26" s="59"/>
      <c r="D26" s="16" t="s">
        <v>82</v>
      </c>
      <c r="E26" s="60" t="s">
        <v>93</v>
      </c>
      <c r="F26" s="440"/>
      <c r="G26" s="445"/>
      <c r="H26" s="60" t="s">
        <v>93</v>
      </c>
      <c r="I26" s="440"/>
      <c r="J26" s="60" t="s">
        <v>93</v>
      </c>
      <c r="K26" s="60" t="s">
        <v>93</v>
      </c>
      <c r="L26" s="445"/>
      <c r="M26" s="445"/>
    </row>
    <row r="27" spans="1:13" ht="12.75">
      <c r="A27" s="48" t="s">
        <v>101</v>
      </c>
      <c r="B27" s="49"/>
      <c r="C27" s="59"/>
      <c r="D27" s="16" t="s">
        <v>84</v>
      </c>
      <c r="E27" s="60" t="s">
        <v>93</v>
      </c>
      <c r="F27" s="440"/>
      <c r="G27" s="445"/>
      <c r="H27" s="60" t="s">
        <v>93</v>
      </c>
      <c r="I27" s="440"/>
      <c r="J27" s="60" t="s">
        <v>93</v>
      </c>
      <c r="K27" s="60" t="s">
        <v>93</v>
      </c>
      <c r="L27" s="445"/>
      <c r="M27" s="445"/>
    </row>
    <row r="28" spans="1:13" ht="12.75">
      <c r="A28" s="48" t="s">
        <v>102</v>
      </c>
      <c r="B28" s="49"/>
      <c r="C28" s="59"/>
      <c r="D28" s="16" t="s">
        <v>86</v>
      </c>
      <c r="E28" s="60" t="s">
        <v>93</v>
      </c>
      <c r="F28" s="439">
        <v>0</v>
      </c>
      <c r="G28" s="445"/>
      <c r="H28" s="60" t="s">
        <v>93</v>
      </c>
      <c r="I28" s="440"/>
      <c r="J28" s="60" t="s">
        <v>93</v>
      </c>
      <c r="K28" s="60" t="s">
        <v>93</v>
      </c>
      <c r="L28" s="445"/>
      <c r="M28" s="443">
        <f>F28</f>
        <v>0</v>
      </c>
    </row>
    <row r="29" spans="1:13" ht="12.75">
      <c r="A29" s="35" t="s">
        <v>103</v>
      </c>
      <c r="B29" s="55"/>
      <c r="C29" s="61" t="s">
        <v>88</v>
      </c>
      <c r="D29" s="50"/>
      <c r="E29" s="40" t="s">
        <v>93</v>
      </c>
      <c r="F29" s="441"/>
      <c r="G29" s="446"/>
      <c r="H29" s="40" t="s">
        <v>93</v>
      </c>
      <c r="I29" s="441"/>
      <c r="J29" s="40" t="s">
        <v>93</v>
      </c>
      <c r="K29" s="40" t="s">
        <v>93</v>
      </c>
      <c r="L29" s="446"/>
      <c r="M29" s="446"/>
    </row>
    <row r="30" spans="1:13" ht="24.75" customHeight="1">
      <c r="A30" s="41" t="s">
        <v>104</v>
      </c>
      <c r="B30" s="788" t="s">
        <v>105</v>
      </c>
      <c r="C30" s="789"/>
      <c r="D30" s="790"/>
      <c r="E30" s="40" t="s">
        <v>93</v>
      </c>
      <c r="F30" s="439">
        <v>-2777.96</v>
      </c>
      <c r="G30" s="443">
        <f>SUM(G22,G23,G24-G25,G29)</f>
        <v>0</v>
      </c>
      <c r="H30" s="40" t="s">
        <v>93</v>
      </c>
      <c r="I30" s="439">
        <f>SUM(I22,I23,I24-I25,I29)</f>
        <v>0</v>
      </c>
      <c r="J30" s="40" t="s">
        <v>93</v>
      </c>
      <c r="K30" s="40" t="s">
        <v>93</v>
      </c>
      <c r="L30" s="443">
        <f>SUM(L22,L23,L24-L25,L29)</f>
        <v>0</v>
      </c>
      <c r="M30" s="443">
        <f>F30+G30+I30+L30</f>
        <v>-2777.96</v>
      </c>
    </row>
    <row r="31" spans="1:13" ht="24.75" customHeight="1">
      <c r="A31" s="44" t="s">
        <v>106</v>
      </c>
      <c r="B31" s="778" t="s">
        <v>107</v>
      </c>
      <c r="C31" s="779"/>
      <c r="D31" s="780"/>
      <c r="E31" s="43"/>
      <c r="F31" s="43"/>
      <c r="G31" s="43"/>
      <c r="H31" s="43"/>
      <c r="I31" s="43"/>
      <c r="J31" s="43"/>
      <c r="K31" s="43"/>
      <c r="L31" s="444"/>
      <c r="M31" s="447"/>
    </row>
    <row r="32" spans="1:13" ht="24.75" customHeight="1">
      <c r="A32" s="44" t="s">
        <v>108</v>
      </c>
      <c r="B32" s="42"/>
      <c r="C32" s="786" t="s">
        <v>109</v>
      </c>
      <c r="D32" s="787"/>
      <c r="E32" s="43"/>
      <c r="F32" s="437"/>
      <c r="G32" s="437"/>
      <c r="H32" s="437"/>
      <c r="I32" s="437"/>
      <c r="J32" s="437"/>
      <c r="K32" s="437"/>
      <c r="L32" s="437"/>
      <c r="M32" s="442"/>
    </row>
    <row r="33" spans="1:13" ht="33" customHeight="1">
      <c r="A33" s="44" t="s">
        <v>110</v>
      </c>
      <c r="B33" s="45"/>
      <c r="C33" s="776" t="s">
        <v>111</v>
      </c>
      <c r="D33" s="777"/>
      <c r="E33" s="43"/>
      <c r="F33" s="437"/>
      <c r="G33" s="437"/>
      <c r="H33" s="437"/>
      <c r="I33" s="437"/>
      <c r="J33" s="437"/>
      <c r="K33" s="437"/>
      <c r="L33" s="437"/>
      <c r="M33" s="442"/>
    </row>
    <row r="34" spans="1:13" ht="29.25" customHeight="1">
      <c r="A34" s="44" t="s">
        <v>112</v>
      </c>
      <c r="B34" s="45"/>
      <c r="C34" s="791" t="s">
        <v>113</v>
      </c>
      <c r="D34" s="792"/>
      <c r="E34" s="43"/>
      <c r="F34" s="437"/>
      <c r="G34" s="437"/>
      <c r="H34" s="437"/>
      <c r="I34" s="437"/>
      <c r="J34" s="437"/>
      <c r="K34" s="437"/>
      <c r="L34" s="437"/>
      <c r="M34" s="442"/>
    </row>
    <row r="35" spans="1:13" ht="24.75" customHeight="1">
      <c r="A35" s="41" t="s">
        <v>114</v>
      </c>
      <c r="B35" s="45"/>
      <c r="C35" s="791" t="s">
        <v>115</v>
      </c>
      <c r="D35" s="792"/>
      <c r="E35" s="234">
        <f>SUM(E36:E38)</f>
        <v>0</v>
      </c>
      <c r="F35" s="439">
        <f aca="true" t="shared" si="3" ref="F35:M35">SUM(F36:F38)</f>
        <v>0</v>
      </c>
      <c r="G35" s="439">
        <f t="shared" si="3"/>
        <v>0</v>
      </c>
      <c r="H35" s="439">
        <f t="shared" si="3"/>
        <v>0</v>
      </c>
      <c r="I35" s="439">
        <f t="shared" si="3"/>
        <v>0</v>
      </c>
      <c r="J35" s="439">
        <f t="shared" si="3"/>
        <v>0</v>
      </c>
      <c r="K35" s="439">
        <f t="shared" si="3"/>
        <v>0</v>
      </c>
      <c r="L35" s="439">
        <f t="shared" si="3"/>
        <v>0</v>
      </c>
      <c r="M35" s="439">
        <f t="shared" si="3"/>
        <v>0</v>
      </c>
    </row>
    <row r="36" spans="1:13" ht="12.75">
      <c r="A36" s="48" t="s">
        <v>116</v>
      </c>
      <c r="B36" s="49"/>
      <c r="C36" s="59"/>
      <c r="D36" s="16" t="s">
        <v>82</v>
      </c>
      <c r="E36" s="43"/>
      <c r="F36" s="437"/>
      <c r="G36" s="437"/>
      <c r="H36" s="437"/>
      <c r="I36" s="437"/>
      <c r="J36" s="437"/>
      <c r="K36" s="437"/>
      <c r="L36" s="437"/>
      <c r="M36" s="442"/>
    </row>
    <row r="37" spans="1:13" ht="12.75">
      <c r="A37" s="48" t="s">
        <v>117</v>
      </c>
      <c r="B37" s="49"/>
      <c r="C37" s="59"/>
      <c r="D37" s="16" t="s">
        <v>84</v>
      </c>
      <c r="E37" s="43"/>
      <c r="F37" s="437"/>
      <c r="G37" s="437"/>
      <c r="H37" s="437"/>
      <c r="I37" s="437"/>
      <c r="J37" s="437"/>
      <c r="K37" s="437"/>
      <c r="L37" s="437"/>
      <c r="M37" s="442"/>
    </row>
    <row r="38" spans="1:13" ht="12.75">
      <c r="A38" s="48" t="s">
        <v>118</v>
      </c>
      <c r="B38" s="49"/>
      <c r="C38" s="59"/>
      <c r="D38" s="16" t="s">
        <v>86</v>
      </c>
      <c r="E38" s="43"/>
      <c r="F38" s="437"/>
      <c r="G38" s="437"/>
      <c r="H38" s="437"/>
      <c r="I38" s="437"/>
      <c r="J38" s="437"/>
      <c r="K38" s="437"/>
      <c r="L38" s="437"/>
      <c r="M38" s="442"/>
    </row>
    <row r="39" spans="1:13" ht="12.75">
      <c r="A39" s="44" t="s">
        <v>119</v>
      </c>
      <c r="B39" s="45"/>
      <c r="C39" s="63" t="s">
        <v>88</v>
      </c>
      <c r="D39" s="47"/>
      <c r="E39" s="43"/>
      <c r="F39" s="437"/>
      <c r="G39" s="437"/>
      <c r="H39" s="437"/>
      <c r="I39" s="437"/>
      <c r="J39" s="437"/>
      <c r="K39" s="437"/>
      <c r="L39" s="437"/>
      <c r="M39" s="442"/>
    </row>
    <row r="40" spans="1:13" ht="26.25" customHeight="1">
      <c r="A40" s="41" t="s">
        <v>120</v>
      </c>
      <c r="B40" s="788" t="s">
        <v>121</v>
      </c>
      <c r="C40" s="789"/>
      <c r="D40" s="790"/>
      <c r="E40" s="234">
        <f>SUM(E31,E32,E33-E34-E35,E39)</f>
        <v>0</v>
      </c>
      <c r="F40" s="439">
        <f aca="true" t="shared" si="4" ref="F40:M40">SUM(F31,F32,F33-F34-F35,F39)</f>
        <v>0</v>
      </c>
      <c r="G40" s="439">
        <f t="shared" si="4"/>
        <v>0</v>
      </c>
      <c r="H40" s="439">
        <f t="shared" si="4"/>
        <v>0</v>
      </c>
      <c r="I40" s="439">
        <f t="shared" si="4"/>
        <v>0</v>
      </c>
      <c r="J40" s="439">
        <f t="shared" si="4"/>
        <v>0</v>
      </c>
      <c r="K40" s="439">
        <f t="shared" si="4"/>
        <v>0</v>
      </c>
      <c r="L40" s="439">
        <f t="shared" si="4"/>
        <v>0</v>
      </c>
      <c r="M40" s="439">
        <f t="shared" si="4"/>
        <v>0</v>
      </c>
    </row>
    <row r="41" spans="1:13" ht="24.75" customHeight="1">
      <c r="A41" s="41" t="s">
        <v>122</v>
      </c>
      <c r="B41" s="793" t="s">
        <v>646</v>
      </c>
      <c r="C41" s="794"/>
      <c r="D41" s="795"/>
      <c r="E41" s="54"/>
      <c r="F41" s="438">
        <f>F21+F30+F40</f>
        <v>0</v>
      </c>
      <c r="G41" s="438">
        <f aca="true" t="shared" si="5" ref="G41:L41">SUM(G21-G30-G40)</f>
        <v>0</v>
      </c>
      <c r="H41" s="438"/>
      <c r="I41" s="438">
        <f t="shared" si="5"/>
        <v>0</v>
      </c>
      <c r="J41" s="438"/>
      <c r="K41" s="438"/>
      <c r="L41" s="438">
        <f t="shared" si="5"/>
        <v>0</v>
      </c>
      <c r="M41" s="438">
        <f>M21+M30+M40</f>
        <v>0</v>
      </c>
    </row>
    <row r="42" spans="1:13" ht="24.75" customHeight="1">
      <c r="A42" s="41" t="s">
        <v>123</v>
      </c>
      <c r="B42" s="788" t="s">
        <v>647</v>
      </c>
      <c r="C42" s="789"/>
      <c r="D42" s="790"/>
      <c r="E42" s="43"/>
      <c r="F42" s="439">
        <f>F12+F22+F31</f>
        <v>0</v>
      </c>
      <c r="G42" s="439">
        <f aca="true" t="shared" si="6" ref="G42:L42">SUM(G12-G22-G31)</f>
        <v>0</v>
      </c>
      <c r="H42" s="437"/>
      <c r="I42" s="439">
        <f t="shared" si="6"/>
        <v>0</v>
      </c>
      <c r="J42" s="437"/>
      <c r="K42" s="437"/>
      <c r="L42" s="439">
        <f t="shared" si="6"/>
        <v>0</v>
      </c>
      <c r="M42" s="439">
        <f>M12+M22+M31</f>
        <v>0</v>
      </c>
    </row>
    <row r="43" spans="1:6" ht="12.75">
      <c r="A43" s="64" t="s">
        <v>124</v>
      </c>
      <c r="B43" s="64"/>
      <c r="C43" s="64"/>
      <c r="D43" s="64"/>
      <c r="E43" s="64"/>
      <c r="F43" s="64"/>
    </row>
    <row r="44" ht="12.75">
      <c r="A44" s="65" t="s">
        <v>125</v>
      </c>
    </row>
    <row r="46" ht="12.75">
      <c r="A46" s="296" t="s">
        <v>653</v>
      </c>
    </row>
    <row r="47" ht="12.75">
      <c r="A47" s="296" t="s">
        <v>661</v>
      </c>
    </row>
    <row r="48" ht="12.75">
      <c r="F48" s="344"/>
    </row>
  </sheetData>
  <sheetProtection/>
  <mergeCells count="27">
    <mergeCell ref="B42:D42"/>
    <mergeCell ref="C34:D34"/>
    <mergeCell ref="C35:D35"/>
    <mergeCell ref="B40:D40"/>
    <mergeCell ref="B41:D41"/>
    <mergeCell ref="C24:D24"/>
    <mergeCell ref="C25:D25"/>
    <mergeCell ref="B30:D30"/>
    <mergeCell ref="B31:D31"/>
    <mergeCell ref="C32:D32"/>
    <mergeCell ref="C33:D33"/>
    <mergeCell ref="M9:M10"/>
    <mergeCell ref="B12:D12"/>
    <mergeCell ref="C16:D16"/>
    <mergeCell ref="B21:D21"/>
    <mergeCell ref="B22:D22"/>
    <mergeCell ref="C23:D23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R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0.2890625" style="1" hidden="1" customWidth="1"/>
    <col min="3" max="3" width="1.57421875" style="1" customWidth="1"/>
    <col min="4" max="4" width="22.8515625" style="1" customWidth="1"/>
    <col min="5" max="5" width="6.8515625" style="1" customWidth="1"/>
    <col min="6" max="6" width="7.140625" style="1" customWidth="1"/>
    <col min="7" max="7" width="12.28125" style="1" customWidth="1"/>
    <col min="8" max="8" width="11.00390625" style="1" customWidth="1"/>
    <col min="9" max="9" width="8.28125" style="1" customWidth="1"/>
    <col min="10" max="10" width="12.00390625" style="1" customWidth="1"/>
    <col min="11" max="11" width="8.8515625" style="1" customWidth="1"/>
    <col min="12" max="12" width="7.7109375" style="1" customWidth="1"/>
    <col min="13" max="13" width="10.7109375" style="1" customWidth="1"/>
    <col min="14" max="14" width="7.28125" style="1" customWidth="1"/>
    <col min="15" max="15" width="10.57421875" style="1" customWidth="1"/>
    <col min="16" max="16" width="12.421875" style="1" customWidth="1"/>
    <col min="17" max="17" width="7.140625" style="1" customWidth="1"/>
    <col min="18" max="18" width="12.7109375" style="1" customWidth="1"/>
    <col min="19" max="16384" width="9.140625" style="1" customWidth="1"/>
  </cols>
  <sheetData>
    <row r="1" spans="1:18" ht="15">
      <c r="A1" s="251" t="s">
        <v>654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31" t="s">
        <v>355</v>
      </c>
      <c r="O1" s="7"/>
      <c r="P1" s="7"/>
      <c r="Q1" s="7"/>
      <c r="R1" s="7"/>
    </row>
    <row r="2" spans="1:17" ht="14.25" customHeight="1">
      <c r="A2" s="251" t="s">
        <v>401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2"/>
      <c r="N2" s="32" t="s">
        <v>62</v>
      </c>
      <c r="O2" s="32"/>
      <c r="P2" s="32"/>
      <c r="Q2" s="32"/>
    </row>
    <row r="3" spans="1:18" ht="4.5" customHeight="1">
      <c r="A3" s="3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2"/>
      <c r="N3" s="32"/>
      <c r="O3" s="32"/>
      <c r="P3" s="32"/>
      <c r="Q3" s="32"/>
      <c r="R3" s="32"/>
    </row>
    <row r="4" spans="1:18" ht="31.5" customHeight="1">
      <c r="A4" s="584" t="s">
        <v>683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</row>
    <row r="5" spans="1:18" ht="3" customHeight="1">
      <c r="A5" s="3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2.5" customHeight="1">
      <c r="A6" s="706" t="s">
        <v>356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</row>
    <row r="7" spans="1:18" ht="4.5" customHeight="1">
      <c r="A7" s="3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7" customHeight="1">
      <c r="A8" s="552" t="s">
        <v>357</v>
      </c>
      <c r="B8" s="722" t="s">
        <v>3</v>
      </c>
      <c r="C8" s="722"/>
      <c r="D8" s="722"/>
      <c r="E8" s="552" t="s">
        <v>275</v>
      </c>
      <c r="F8" s="552" t="s">
        <v>277</v>
      </c>
      <c r="G8" s="552"/>
      <c r="H8" s="552" t="s">
        <v>358</v>
      </c>
      <c r="I8" s="552" t="s">
        <v>359</v>
      </c>
      <c r="J8" s="552" t="s">
        <v>283</v>
      </c>
      <c r="K8" s="552" t="s">
        <v>360</v>
      </c>
      <c r="L8" s="552" t="s">
        <v>361</v>
      </c>
      <c r="M8" s="552" t="s">
        <v>289</v>
      </c>
      <c r="N8" s="552" t="s">
        <v>362</v>
      </c>
      <c r="O8" s="552"/>
      <c r="P8" s="552" t="s">
        <v>363</v>
      </c>
      <c r="Q8" s="552" t="s">
        <v>364</v>
      </c>
      <c r="R8" s="552" t="s">
        <v>69</v>
      </c>
    </row>
    <row r="9" spans="1:18" ht="51">
      <c r="A9" s="552"/>
      <c r="B9" s="722"/>
      <c r="C9" s="722"/>
      <c r="D9" s="722"/>
      <c r="E9" s="552"/>
      <c r="F9" s="11" t="s">
        <v>365</v>
      </c>
      <c r="G9" s="11" t="s">
        <v>366</v>
      </c>
      <c r="H9" s="552"/>
      <c r="I9" s="552"/>
      <c r="J9" s="552"/>
      <c r="K9" s="552"/>
      <c r="L9" s="552"/>
      <c r="M9" s="552"/>
      <c r="N9" s="11" t="s">
        <v>367</v>
      </c>
      <c r="O9" s="11" t="s">
        <v>362</v>
      </c>
      <c r="P9" s="552"/>
      <c r="Q9" s="552"/>
      <c r="R9" s="552"/>
    </row>
    <row r="10" spans="1:18" ht="12.75">
      <c r="A10" s="122">
        <v>1</v>
      </c>
      <c r="B10" s="810">
        <v>2</v>
      </c>
      <c r="C10" s="810"/>
      <c r="D10" s="810"/>
      <c r="E10" s="122">
        <v>3</v>
      </c>
      <c r="F10" s="122">
        <v>4</v>
      </c>
      <c r="G10" s="122">
        <v>5</v>
      </c>
      <c r="H10" s="122">
        <v>6</v>
      </c>
      <c r="I10" s="122">
        <v>7</v>
      </c>
      <c r="J10" s="122">
        <v>8</v>
      </c>
      <c r="K10" s="122">
        <v>9</v>
      </c>
      <c r="L10" s="122">
        <v>10</v>
      </c>
      <c r="M10" s="122">
        <v>11</v>
      </c>
      <c r="N10" s="122">
        <v>12</v>
      </c>
      <c r="O10" s="122">
        <v>13</v>
      </c>
      <c r="P10" s="122">
        <v>14</v>
      </c>
      <c r="Q10" s="122">
        <v>15</v>
      </c>
      <c r="R10" s="122">
        <v>16</v>
      </c>
    </row>
    <row r="11" spans="1:18" ht="39.75" customHeight="1">
      <c r="A11" s="219" t="s">
        <v>35</v>
      </c>
      <c r="B11" s="811" t="s">
        <v>75</v>
      </c>
      <c r="C11" s="812"/>
      <c r="D11" s="813"/>
      <c r="E11" s="11"/>
      <c r="F11" s="11"/>
      <c r="G11" s="499">
        <f>5461159/3.4528</f>
        <v>1581660.9708063023</v>
      </c>
      <c r="H11" s="248">
        <f>122000/3.4528</f>
        <v>35333.6422613531</v>
      </c>
      <c r="I11" s="103"/>
      <c r="J11" s="499">
        <f>88780.13/3.4528</f>
        <v>25712.50289620019</v>
      </c>
      <c r="K11" s="103"/>
      <c r="L11" s="103"/>
      <c r="M11" s="499">
        <v>88640.09</v>
      </c>
      <c r="N11" s="103"/>
      <c r="O11" s="499">
        <f>2612.26/3.4528</f>
        <v>756.5627896200186</v>
      </c>
      <c r="P11" s="499">
        <v>1080039.54</v>
      </c>
      <c r="Q11" s="11"/>
      <c r="R11" s="537">
        <v>2812143.3</v>
      </c>
    </row>
    <row r="12" spans="1:18" ht="25.5" customHeight="1">
      <c r="A12" s="189" t="s">
        <v>50</v>
      </c>
      <c r="B12" s="220"/>
      <c r="C12" s="576" t="s">
        <v>368</v>
      </c>
      <c r="D12" s="676"/>
      <c r="E12" s="17">
        <f>SUM(E13:E14)</f>
        <v>0</v>
      </c>
      <c r="F12" s="17">
        <f aca="true" t="shared" si="0" ref="F12:Q12">SUM(F13:F14)</f>
        <v>0</v>
      </c>
      <c r="G12" s="17">
        <f t="shared" si="0"/>
        <v>0</v>
      </c>
      <c r="H12" s="500"/>
      <c r="I12" s="17">
        <f t="shared" si="0"/>
        <v>0</v>
      </c>
      <c r="J12" s="256">
        <f t="shared" si="0"/>
        <v>3130</v>
      </c>
      <c r="K12" s="17">
        <f t="shared" si="0"/>
        <v>0</v>
      </c>
      <c r="L12" s="17">
        <f t="shared" si="0"/>
        <v>0</v>
      </c>
      <c r="M12" s="500">
        <v>0</v>
      </c>
      <c r="N12" s="17">
        <f t="shared" si="0"/>
        <v>0</v>
      </c>
      <c r="O12" s="17">
        <f t="shared" si="0"/>
        <v>0</v>
      </c>
      <c r="P12" s="500">
        <f>SUM(P13:P14)</f>
        <v>0</v>
      </c>
      <c r="Q12" s="17">
        <f t="shared" si="0"/>
        <v>0</v>
      </c>
      <c r="R12" s="521">
        <f>SUM(R13:R14)</f>
        <v>3130</v>
      </c>
    </row>
    <row r="13" spans="1:18" ht="25.5">
      <c r="A13" s="221" t="s">
        <v>51</v>
      </c>
      <c r="B13" s="222" t="s">
        <v>369</v>
      </c>
      <c r="C13" s="223"/>
      <c r="D13" s="217" t="s">
        <v>77</v>
      </c>
      <c r="E13" s="17"/>
      <c r="F13" s="13"/>
      <c r="G13" s="13"/>
      <c r="H13" s="13"/>
      <c r="I13" s="13"/>
      <c r="J13" s="239">
        <v>3130</v>
      </c>
      <c r="K13" s="13"/>
      <c r="L13" s="13"/>
      <c r="M13" s="239">
        <v>0</v>
      </c>
      <c r="N13" s="13"/>
      <c r="O13" s="13"/>
      <c r="P13" s="485"/>
      <c r="Q13" s="13"/>
      <c r="R13" s="486">
        <f>E13+F13+G13+H13+I13+J13+K13+L13+M13+N13+O13+P13</f>
        <v>3130</v>
      </c>
    </row>
    <row r="14" spans="1:18" ht="25.5">
      <c r="A14" s="122" t="s">
        <v>53</v>
      </c>
      <c r="B14" s="223"/>
      <c r="C14" s="223"/>
      <c r="D14" s="224" t="s">
        <v>78</v>
      </c>
      <c r="E14" s="13"/>
      <c r="F14" s="13"/>
      <c r="G14" s="13"/>
      <c r="H14" s="485"/>
      <c r="I14" s="13"/>
      <c r="J14" s="13"/>
      <c r="K14" s="13"/>
      <c r="L14" s="13"/>
      <c r="M14" s="13"/>
      <c r="N14" s="13"/>
      <c r="O14" s="13"/>
      <c r="P14" s="485"/>
      <c r="Q14" s="13"/>
      <c r="R14" s="486">
        <f>E14+F14+G14+H14+I14+J14+K14+L14+M14+N14+O14+P14</f>
        <v>0</v>
      </c>
    </row>
    <row r="15" spans="1:18" ht="51" customHeight="1">
      <c r="A15" s="189" t="s">
        <v>79</v>
      </c>
      <c r="B15" s="582" t="s">
        <v>370</v>
      </c>
      <c r="C15" s="807"/>
      <c r="D15" s="808"/>
      <c r="E15" s="17">
        <f>SUM(E16:E18)</f>
        <v>0</v>
      </c>
      <c r="F15" s="17">
        <f aca="true" t="shared" si="1" ref="F15:Q15">SUM(F16:F18)</f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256">
        <f t="shared" si="1"/>
        <v>0</v>
      </c>
      <c r="K15" s="17">
        <f t="shared" si="1"/>
        <v>0</v>
      </c>
      <c r="L15" s="17">
        <f t="shared" si="1"/>
        <v>0</v>
      </c>
      <c r="M15" s="256">
        <f t="shared" si="1"/>
        <v>0</v>
      </c>
      <c r="N15" s="17">
        <f t="shared" si="1"/>
        <v>0</v>
      </c>
      <c r="O15" s="256">
        <f>SUM(O16:O18)</f>
        <v>0</v>
      </c>
      <c r="P15" s="504">
        <f>P16+P17+P18</f>
        <v>0</v>
      </c>
      <c r="Q15" s="17">
        <f t="shared" si="1"/>
        <v>0</v>
      </c>
      <c r="R15" s="72">
        <f>E15+F15+G15+H15+I15+J15+K15+L15+M15+N15+O15+P15</f>
        <v>0</v>
      </c>
    </row>
    <row r="16" spans="1:18" ht="12.75">
      <c r="A16" s="225" t="s">
        <v>81</v>
      </c>
      <c r="B16" s="226"/>
      <c r="C16" s="223"/>
      <c r="D16" s="217" t="s">
        <v>82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</row>
    <row r="17" spans="1:18" ht="12.75">
      <c r="A17" s="189" t="s">
        <v>83</v>
      </c>
      <c r="B17" s="226"/>
      <c r="C17" s="223"/>
      <c r="D17" s="217" t="s">
        <v>84</v>
      </c>
      <c r="E17" s="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</row>
    <row r="18" spans="1:18" ht="12.75">
      <c r="A18" s="189" t="s">
        <v>85</v>
      </c>
      <c r="B18" s="226"/>
      <c r="C18" s="223"/>
      <c r="D18" s="217" t="s">
        <v>86</v>
      </c>
      <c r="E18" s="17"/>
      <c r="F18" s="13"/>
      <c r="G18" s="13"/>
      <c r="H18" s="13"/>
      <c r="I18" s="13"/>
      <c r="J18" s="239"/>
      <c r="K18" s="13"/>
      <c r="L18" s="13"/>
      <c r="M18" s="239"/>
      <c r="N18" s="13"/>
      <c r="O18" s="239"/>
      <c r="P18" s="502"/>
      <c r="Q18" s="503"/>
      <c r="R18" s="72">
        <f>E18+F18+G18+H18+I18+J18+K18+L18+M18+N18+O18+P18</f>
        <v>0</v>
      </c>
    </row>
    <row r="19" spans="1:18" ht="15" customHeight="1">
      <c r="A19" s="189" t="s">
        <v>87</v>
      </c>
      <c r="B19" s="220"/>
      <c r="C19" s="576" t="s">
        <v>88</v>
      </c>
      <c r="D19" s="676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1"/>
      <c r="R19" s="11"/>
    </row>
    <row r="20" spans="1:18" ht="54.75" customHeight="1">
      <c r="A20" s="219" t="s">
        <v>89</v>
      </c>
      <c r="B20" s="809" t="s">
        <v>650</v>
      </c>
      <c r="C20" s="809"/>
      <c r="D20" s="809"/>
      <c r="E20" s="11">
        <f aca="true" t="shared" si="2" ref="E20:Q20">SUM(E11,E12-E15,E19)</f>
        <v>0</v>
      </c>
      <c r="F20" s="11">
        <f t="shared" si="2"/>
        <v>0</v>
      </c>
      <c r="G20" s="499">
        <f t="shared" si="2"/>
        <v>1581660.9708063023</v>
      </c>
      <c r="H20" s="499">
        <f t="shared" si="2"/>
        <v>35333.6422613531</v>
      </c>
      <c r="I20" s="103">
        <f t="shared" si="2"/>
        <v>0</v>
      </c>
      <c r="J20" s="501">
        <f>J11+J12+J15</f>
        <v>28842.50289620019</v>
      </c>
      <c r="K20" s="103">
        <f t="shared" si="2"/>
        <v>0</v>
      </c>
      <c r="L20" s="103">
        <f t="shared" si="2"/>
        <v>0</v>
      </c>
      <c r="M20" s="501">
        <f>M11+M12+M15</f>
        <v>88640.09</v>
      </c>
      <c r="N20" s="103">
        <f t="shared" si="2"/>
        <v>0</v>
      </c>
      <c r="O20" s="499">
        <f t="shared" si="2"/>
        <v>756.5627896200186</v>
      </c>
      <c r="P20" s="501">
        <f>P11+P12+P15</f>
        <v>1080039.54</v>
      </c>
      <c r="Q20" s="103">
        <f t="shared" si="2"/>
        <v>0</v>
      </c>
      <c r="R20" s="501">
        <v>2815273.3</v>
      </c>
    </row>
    <row r="21" spans="1:18" ht="39.75" customHeight="1">
      <c r="A21" s="219" t="s">
        <v>91</v>
      </c>
      <c r="B21" s="677" t="s">
        <v>371</v>
      </c>
      <c r="C21" s="799"/>
      <c r="D21" s="800"/>
      <c r="E21" s="11" t="s">
        <v>93</v>
      </c>
      <c r="F21" s="11"/>
      <c r="G21" s="250">
        <v>-560036</v>
      </c>
      <c r="H21" s="104">
        <v>-9422.25</v>
      </c>
      <c r="I21" s="104"/>
      <c r="J21" s="250">
        <v>-25712.5</v>
      </c>
      <c r="K21" s="104"/>
      <c r="L21" s="104"/>
      <c r="M21" s="250">
        <v>-83745.02</v>
      </c>
      <c r="N21" s="249" t="s">
        <v>93</v>
      </c>
      <c r="O21" s="250">
        <f>-2612.26/3.4528</f>
        <v>-756.5627896200186</v>
      </c>
      <c r="P21" s="103" t="s">
        <v>93</v>
      </c>
      <c r="Q21" s="103" t="s">
        <v>93</v>
      </c>
      <c r="R21" s="248">
        <f>G21+J21+M21+O21+H21</f>
        <v>-679672.33278962</v>
      </c>
    </row>
    <row r="22" spans="1:18" ht="39.75" customHeight="1">
      <c r="A22" s="225" t="s">
        <v>94</v>
      </c>
      <c r="B22" s="226"/>
      <c r="C22" s="576" t="s">
        <v>372</v>
      </c>
      <c r="D22" s="676"/>
      <c r="E22" s="13" t="s">
        <v>93</v>
      </c>
      <c r="F22" s="13"/>
      <c r="G22" s="250"/>
      <c r="H22" s="104"/>
      <c r="I22" s="104"/>
      <c r="J22" s="250"/>
      <c r="K22" s="104"/>
      <c r="L22" s="104"/>
      <c r="M22" s="250"/>
      <c r="N22" s="249" t="s">
        <v>93</v>
      </c>
      <c r="O22" s="104"/>
      <c r="P22" s="104" t="s">
        <v>93</v>
      </c>
      <c r="Q22" s="104" t="s">
        <v>93</v>
      </c>
      <c r="R22" s="520">
        <f>G22+H22+I22+J22+K22+L22+M22+O22</f>
        <v>0</v>
      </c>
    </row>
    <row r="23" spans="1:18" ht="38.25" customHeight="1">
      <c r="A23" s="225" t="s">
        <v>96</v>
      </c>
      <c r="B23" s="226"/>
      <c r="C23" s="576" t="s">
        <v>373</v>
      </c>
      <c r="D23" s="676"/>
      <c r="E23" s="13" t="s">
        <v>93</v>
      </c>
      <c r="F23" s="13"/>
      <c r="G23" s="250">
        <v>-17574</v>
      </c>
      <c r="H23" s="104">
        <v>-7066.68</v>
      </c>
      <c r="I23" s="104"/>
      <c r="J23" s="519">
        <v>-1950</v>
      </c>
      <c r="K23" s="104"/>
      <c r="L23" s="104"/>
      <c r="M23" s="519">
        <v>-376.5</v>
      </c>
      <c r="N23" s="249" t="s">
        <v>93</v>
      </c>
      <c r="O23" s="104"/>
      <c r="P23" s="104" t="s">
        <v>93</v>
      </c>
      <c r="Q23" s="104" t="s">
        <v>93</v>
      </c>
      <c r="R23" s="520">
        <f>G23+H23+I23+J23+K23+M23</f>
        <v>-26967.18</v>
      </c>
    </row>
    <row r="24" spans="1:18" ht="51" customHeight="1">
      <c r="A24" s="225" t="s">
        <v>98</v>
      </c>
      <c r="B24" s="226"/>
      <c r="C24" s="576" t="s">
        <v>374</v>
      </c>
      <c r="D24" s="676"/>
      <c r="E24" s="13" t="s">
        <v>93</v>
      </c>
      <c r="F24" s="13">
        <f>SUM(F25:F27)</f>
        <v>0</v>
      </c>
      <c r="G24" s="104">
        <f aca="true" t="shared" si="3" ref="G24:M24">SUM(G25:G27)</f>
        <v>0</v>
      </c>
      <c r="H24" s="104">
        <f t="shared" si="3"/>
        <v>0</v>
      </c>
      <c r="I24" s="104">
        <f t="shared" si="3"/>
        <v>0</v>
      </c>
      <c r="J24" s="250">
        <f t="shared" si="3"/>
        <v>0</v>
      </c>
      <c r="K24" s="104">
        <f t="shared" si="3"/>
        <v>0</v>
      </c>
      <c r="L24" s="104">
        <f t="shared" si="3"/>
        <v>0</v>
      </c>
      <c r="M24" s="250">
        <f t="shared" si="3"/>
        <v>0</v>
      </c>
      <c r="N24" s="249" t="s">
        <v>93</v>
      </c>
      <c r="O24" s="250">
        <f>SUM(O25:O27)</f>
        <v>0</v>
      </c>
      <c r="P24" s="104" t="s">
        <v>93</v>
      </c>
      <c r="Q24" s="104" t="s">
        <v>93</v>
      </c>
      <c r="R24" s="248">
        <f>SUM(R25:R27)</f>
        <v>0</v>
      </c>
    </row>
    <row r="25" spans="1:18" ht="12.75">
      <c r="A25" s="227" t="s">
        <v>100</v>
      </c>
      <c r="B25" s="228"/>
      <c r="C25" s="211"/>
      <c r="D25" s="229" t="s">
        <v>82</v>
      </c>
      <c r="E25" s="60" t="s">
        <v>93</v>
      </c>
      <c r="F25" s="13"/>
      <c r="G25" s="13"/>
      <c r="H25" s="13"/>
      <c r="I25" s="13"/>
      <c r="J25" s="239"/>
      <c r="K25" s="13"/>
      <c r="L25" s="13"/>
      <c r="M25" s="239"/>
      <c r="N25" s="60" t="s">
        <v>93</v>
      </c>
      <c r="O25" s="257"/>
      <c r="P25" s="60" t="s">
        <v>93</v>
      </c>
      <c r="Q25" s="60" t="s">
        <v>93</v>
      </c>
      <c r="R25" s="11"/>
    </row>
    <row r="26" spans="1:18" ht="12.75">
      <c r="A26" s="227" t="s">
        <v>101</v>
      </c>
      <c r="B26" s="228"/>
      <c r="C26" s="211"/>
      <c r="D26" s="229" t="s">
        <v>84</v>
      </c>
      <c r="E26" s="60" t="s">
        <v>93</v>
      </c>
      <c r="F26" s="13"/>
      <c r="G26" s="13"/>
      <c r="H26" s="13"/>
      <c r="I26" s="13"/>
      <c r="J26" s="239"/>
      <c r="K26" s="13"/>
      <c r="L26" s="13"/>
      <c r="M26" s="239"/>
      <c r="N26" s="60" t="s">
        <v>93</v>
      </c>
      <c r="O26" s="257"/>
      <c r="P26" s="60" t="s">
        <v>93</v>
      </c>
      <c r="Q26" s="60" t="s">
        <v>93</v>
      </c>
      <c r="R26" s="11"/>
    </row>
    <row r="27" spans="1:18" ht="12.75">
      <c r="A27" s="227" t="s">
        <v>102</v>
      </c>
      <c r="B27" s="228"/>
      <c r="C27" s="211"/>
      <c r="D27" s="229" t="s">
        <v>86</v>
      </c>
      <c r="E27" s="60" t="s">
        <v>93</v>
      </c>
      <c r="F27" s="13"/>
      <c r="G27" s="13"/>
      <c r="H27" s="13"/>
      <c r="I27" s="13"/>
      <c r="J27" s="505"/>
      <c r="K27" s="13"/>
      <c r="L27" s="13"/>
      <c r="M27" s="239"/>
      <c r="N27" s="60" t="s">
        <v>93</v>
      </c>
      <c r="O27" s="257"/>
      <c r="P27" s="60" t="s">
        <v>93</v>
      </c>
      <c r="Q27" s="60" t="s">
        <v>93</v>
      </c>
      <c r="R27" s="72">
        <f>J27+M27+O27</f>
        <v>0</v>
      </c>
    </row>
    <row r="28" spans="1:18" ht="15" customHeight="1">
      <c r="A28" s="225" t="s">
        <v>103</v>
      </c>
      <c r="B28" s="228"/>
      <c r="C28" s="797" t="s">
        <v>88</v>
      </c>
      <c r="D28" s="798"/>
      <c r="E28" s="60" t="s">
        <v>93</v>
      </c>
      <c r="F28" s="13"/>
      <c r="G28" s="13"/>
      <c r="H28" s="13"/>
      <c r="I28" s="13"/>
      <c r="J28" s="13"/>
      <c r="K28" s="13"/>
      <c r="L28" s="13"/>
      <c r="M28" s="13"/>
      <c r="N28" s="60" t="s">
        <v>93</v>
      </c>
      <c r="O28" s="13"/>
      <c r="P28" s="13" t="s">
        <v>93</v>
      </c>
      <c r="Q28" s="13" t="s">
        <v>93</v>
      </c>
      <c r="R28" s="11"/>
    </row>
    <row r="29" spans="1:18" ht="54.75" customHeight="1">
      <c r="A29" s="219" t="s">
        <v>104</v>
      </c>
      <c r="B29" s="677" t="s">
        <v>375</v>
      </c>
      <c r="C29" s="799"/>
      <c r="D29" s="800"/>
      <c r="E29" s="11" t="s">
        <v>93</v>
      </c>
      <c r="F29" s="11">
        <f>SUM(F21,F22,F23-F24,F28)</f>
        <v>0</v>
      </c>
      <c r="G29" s="248">
        <f aca="true" t="shared" si="4" ref="G29:O29">SUM(G21,G22,G23-G24,G28)</f>
        <v>-577610</v>
      </c>
      <c r="H29" s="248">
        <f t="shared" si="4"/>
        <v>-16488.93</v>
      </c>
      <c r="I29" s="103">
        <f t="shared" si="4"/>
        <v>0</v>
      </c>
      <c r="J29" s="248">
        <f>J21+J22+J23+J24</f>
        <v>-27662.5</v>
      </c>
      <c r="K29" s="103">
        <f t="shared" si="4"/>
        <v>0</v>
      </c>
      <c r="L29" s="103">
        <f t="shared" si="4"/>
        <v>0</v>
      </c>
      <c r="M29" s="248">
        <f t="shared" si="4"/>
        <v>-84121.52</v>
      </c>
      <c r="N29" s="249" t="s">
        <v>93</v>
      </c>
      <c r="O29" s="248">
        <f t="shared" si="4"/>
        <v>-756.5627896200186</v>
      </c>
      <c r="P29" s="103" t="s">
        <v>93</v>
      </c>
      <c r="Q29" s="103" t="s">
        <v>93</v>
      </c>
      <c r="R29" s="248">
        <f>G29+H29+J29+M29+O29</f>
        <v>-706639.5127896201</v>
      </c>
    </row>
    <row r="30" spans="1:18" ht="39.75" customHeight="1">
      <c r="A30" s="219" t="s">
        <v>106</v>
      </c>
      <c r="B30" s="801" t="s">
        <v>107</v>
      </c>
      <c r="C30" s="802"/>
      <c r="D30" s="800"/>
      <c r="E30" s="11" t="s">
        <v>93</v>
      </c>
      <c r="F30" s="11"/>
      <c r="G30" s="11"/>
      <c r="H30" s="11"/>
      <c r="I30" s="230"/>
      <c r="J30" s="11"/>
      <c r="K30" s="11"/>
      <c r="L30" s="230"/>
      <c r="M30" s="11"/>
      <c r="N30" s="60" t="s">
        <v>93</v>
      </c>
      <c r="O30" s="11"/>
      <c r="P30" s="11"/>
      <c r="Q30" s="11"/>
      <c r="R30" s="11"/>
    </row>
    <row r="31" spans="1:18" ht="39.75" customHeight="1">
      <c r="A31" s="225" t="s">
        <v>108</v>
      </c>
      <c r="B31" s="226"/>
      <c r="C31" s="576" t="s">
        <v>109</v>
      </c>
      <c r="D31" s="676"/>
      <c r="E31" s="13" t="s">
        <v>93</v>
      </c>
      <c r="F31" s="13"/>
      <c r="G31" s="13"/>
      <c r="H31" s="13"/>
      <c r="I31" s="231"/>
      <c r="J31" s="13"/>
      <c r="K31" s="13"/>
      <c r="L31" s="231"/>
      <c r="M31" s="13"/>
      <c r="N31" s="60" t="s">
        <v>93</v>
      </c>
      <c r="O31" s="13"/>
      <c r="P31" s="13"/>
      <c r="Q31" s="13"/>
      <c r="R31" s="13"/>
    </row>
    <row r="32" spans="1:18" ht="29.25" customHeight="1">
      <c r="A32" s="225" t="s">
        <v>110</v>
      </c>
      <c r="B32" s="226"/>
      <c r="C32" s="576" t="s">
        <v>376</v>
      </c>
      <c r="D32" s="676"/>
      <c r="E32" s="40" t="s">
        <v>93</v>
      </c>
      <c r="F32" s="40"/>
      <c r="G32" s="40"/>
      <c r="H32" s="40"/>
      <c r="I32" s="232"/>
      <c r="J32" s="40"/>
      <c r="K32" s="40"/>
      <c r="L32" s="232"/>
      <c r="M32" s="40"/>
      <c r="N32" s="60" t="s">
        <v>93</v>
      </c>
      <c r="O32" s="40"/>
      <c r="P32" s="40"/>
      <c r="Q32" s="40"/>
      <c r="R32" s="40"/>
    </row>
    <row r="33" spans="1:18" ht="39.75" customHeight="1">
      <c r="A33" s="225" t="s">
        <v>112</v>
      </c>
      <c r="B33" s="226"/>
      <c r="C33" s="576" t="s">
        <v>113</v>
      </c>
      <c r="D33" s="676"/>
      <c r="E33" s="13" t="s">
        <v>93</v>
      </c>
      <c r="F33" s="13"/>
      <c r="G33" s="13"/>
      <c r="H33" s="13"/>
      <c r="I33" s="231"/>
      <c r="J33" s="13"/>
      <c r="K33" s="13"/>
      <c r="L33" s="231"/>
      <c r="M33" s="13"/>
      <c r="N33" s="60" t="s">
        <v>93</v>
      </c>
      <c r="O33" s="13"/>
      <c r="P33" s="13"/>
      <c r="Q33" s="13"/>
      <c r="R33" s="13"/>
    </row>
    <row r="34" spans="1:18" ht="45.75" customHeight="1">
      <c r="A34" s="225" t="s">
        <v>114</v>
      </c>
      <c r="B34" s="226"/>
      <c r="C34" s="576" t="s">
        <v>377</v>
      </c>
      <c r="D34" s="676"/>
      <c r="E34" s="13" t="s">
        <v>93</v>
      </c>
      <c r="F34" s="13">
        <f>SUM(F35:F37)</f>
        <v>0</v>
      </c>
      <c r="G34" s="13">
        <f aca="true" t="shared" si="5" ref="G34:M34">SUM(G35:G37)</f>
        <v>0</v>
      </c>
      <c r="H34" s="13">
        <f t="shared" si="5"/>
        <v>0</v>
      </c>
      <c r="I34" s="13">
        <f t="shared" si="5"/>
        <v>0</v>
      </c>
      <c r="J34" s="13">
        <f t="shared" si="5"/>
        <v>0</v>
      </c>
      <c r="K34" s="13">
        <f t="shared" si="5"/>
        <v>0</v>
      </c>
      <c r="L34" s="13">
        <f t="shared" si="5"/>
        <v>0</v>
      </c>
      <c r="M34" s="13">
        <f t="shared" si="5"/>
        <v>0</v>
      </c>
      <c r="N34" s="60" t="s">
        <v>93</v>
      </c>
      <c r="O34" s="13">
        <f>SUM(O35:O37)</f>
        <v>0</v>
      </c>
      <c r="P34" s="13">
        <f>SUM(P35:P37)</f>
        <v>0</v>
      </c>
      <c r="Q34" s="13">
        <f>SUM(Q35:Q37)</f>
        <v>0</v>
      </c>
      <c r="R34" s="13">
        <f>SUM(R35:R37)</f>
        <v>0</v>
      </c>
    </row>
    <row r="35" spans="1:18" ht="12.75">
      <c r="A35" s="227" t="s">
        <v>116</v>
      </c>
      <c r="B35" s="228"/>
      <c r="C35" s="211"/>
      <c r="D35" s="229" t="s">
        <v>82</v>
      </c>
      <c r="E35" s="60" t="s">
        <v>93</v>
      </c>
      <c r="F35" s="13"/>
      <c r="G35" s="13"/>
      <c r="H35" s="13"/>
      <c r="I35" s="231"/>
      <c r="J35" s="13"/>
      <c r="K35" s="13"/>
      <c r="L35" s="231"/>
      <c r="M35" s="13"/>
      <c r="N35" s="60" t="s">
        <v>93</v>
      </c>
      <c r="O35" s="13"/>
      <c r="P35" s="13"/>
      <c r="Q35" s="13"/>
      <c r="R35" s="13"/>
    </row>
    <row r="36" spans="1:18" ht="12.75">
      <c r="A36" s="227" t="s">
        <v>117</v>
      </c>
      <c r="B36" s="228"/>
      <c r="C36" s="211"/>
      <c r="D36" s="229" t="s">
        <v>84</v>
      </c>
      <c r="E36" s="60" t="s">
        <v>93</v>
      </c>
      <c r="F36" s="13"/>
      <c r="G36" s="13"/>
      <c r="H36" s="13"/>
      <c r="I36" s="231"/>
      <c r="J36" s="13"/>
      <c r="K36" s="13"/>
      <c r="L36" s="231"/>
      <c r="M36" s="13"/>
      <c r="N36" s="60" t="s">
        <v>93</v>
      </c>
      <c r="O36" s="13"/>
      <c r="P36" s="13"/>
      <c r="Q36" s="13"/>
      <c r="R36" s="13"/>
    </row>
    <row r="37" spans="1:18" ht="12.75">
      <c r="A37" s="227" t="s">
        <v>118</v>
      </c>
      <c r="B37" s="228"/>
      <c r="C37" s="211"/>
      <c r="D37" s="229" t="s">
        <v>86</v>
      </c>
      <c r="E37" s="60" t="s">
        <v>93</v>
      </c>
      <c r="F37" s="13"/>
      <c r="G37" s="13"/>
      <c r="H37" s="13"/>
      <c r="I37" s="231"/>
      <c r="J37" s="13"/>
      <c r="K37" s="13"/>
      <c r="L37" s="231"/>
      <c r="M37" s="13"/>
      <c r="N37" s="60" t="s">
        <v>93</v>
      </c>
      <c r="O37" s="13"/>
      <c r="P37" s="13"/>
      <c r="Q37" s="13"/>
      <c r="R37" s="13"/>
    </row>
    <row r="38" spans="1:18" ht="15" customHeight="1">
      <c r="A38" s="225" t="s">
        <v>119</v>
      </c>
      <c r="B38" s="228"/>
      <c r="C38" s="797" t="s">
        <v>88</v>
      </c>
      <c r="D38" s="798"/>
      <c r="E38" s="13" t="s">
        <v>93</v>
      </c>
      <c r="F38" s="13"/>
      <c r="G38" s="13"/>
      <c r="H38" s="13"/>
      <c r="I38" s="231"/>
      <c r="J38" s="231"/>
      <c r="K38" s="231"/>
      <c r="L38" s="231"/>
      <c r="M38" s="13"/>
      <c r="N38" s="60" t="s">
        <v>93</v>
      </c>
      <c r="O38" s="13"/>
      <c r="P38" s="13"/>
      <c r="Q38" s="13"/>
      <c r="R38" s="13"/>
    </row>
    <row r="39" spans="1:18" ht="54.75" customHeight="1">
      <c r="A39" s="219" t="s">
        <v>120</v>
      </c>
      <c r="B39" s="686" t="s">
        <v>378</v>
      </c>
      <c r="C39" s="686"/>
      <c r="D39" s="686"/>
      <c r="E39" s="11" t="s">
        <v>93</v>
      </c>
      <c r="F39" s="11">
        <f>SUM(F30,F31,F32-F33-F34,F38)</f>
        <v>0</v>
      </c>
      <c r="G39" s="11">
        <f aca="true" t="shared" si="6" ref="G39:M39">SUM(G30,G31,G32-G33-G34,G38)</f>
        <v>0</v>
      </c>
      <c r="H39" s="11">
        <f t="shared" si="6"/>
        <v>0</v>
      </c>
      <c r="I39" s="11">
        <f t="shared" si="6"/>
        <v>0</v>
      </c>
      <c r="J39" s="11">
        <f t="shared" si="6"/>
        <v>0</v>
      </c>
      <c r="K39" s="11">
        <f t="shared" si="6"/>
        <v>0</v>
      </c>
      <c r="L39" s="11">
        <f t="shared" si="6"/>
        <v>0</v>
      </c>
      <c r="M39" s="11">
        <f t="shared" si="6"/>
        <v>0</v>
      </c>
      <c r="N39" s="152" t="s">
        <v>93</v>
      </c>
      <c r="O39" s="11">
        <f>SUM(O30,O31,O32-O33-O34,O38)</f>
        <v>0</v>
      </c>
      <c r="P39" s="11">
        <f>SUM(P30,P31,P32-P33-P34,P38)</f>
        <v>0</v>
      </c>
      <c r="Q39" s="11">
        <f>SUM(Q30,Q31,Q32-Q33-Q34,Q38)</f>
        <v>0</v>
      </c>
      <c r="R39" s="11">
        <f>SUM(R30,R31,R32-R33-R34,R38)</f>
        <v>0</v>
      </c>
    </row>
    <row r="40" spans="1:18" ht="30.75" customHeight="1">
      <c r="A40" s="219" t="s">
        <v>122</v>
      </c>
      <c r="B40" s="801" t="s">
        <v>379</v>
      </c>
      <c r="C40" s="802"/>
      <c r="D40" s="803"/>
      <c r="E40" s="11"/>
      <c r="F40" s="11" t="s">
        <v>93</v>
      </c>
      <c r="G40" s="11" t="s">
        <v>93</v>
      </c>
      <c r="H40" s="11" t="s">
        <v>93</v>
      </c>
      <c r="I40" s="11"/>
      <c r="J40" s="11" t="s">
        <v>93</v>
      </c>
      <c r="K40" s="11" t="s">
        <v>93</v>
      </c>
      <c r="L40" s="11"/>
      <c r="M40" s="11" t="s">
        <v>93</v>
      </c>
      <c r="N40" s="11"/>
      <c r="O40" s="11" t="s">
        <v>93</v>
      </c>
      <c r="P40" s="11" t="s">
        <v>93</v>
      </c>
      <c r="Q40" s="11" t="s">
        <v>93</v>
      </c>
      <c r="R40" s="11"/>
    </row>
    <row r="41" spans="1:18" ht="45" customHeight="1">
      <c r="A41" s="225" t="s">
        <v>123</v>
      </c>
      <c r="B41" s="804" t="s">
        <v>380</v>
      </c>
      <c r="C41" s="805"/>
      <c r="D41" s="80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39.75" customHeight="1">
      <c r="A42" s="225" t="s">
        <v>381</v>
      </c>
      <c r="B42" s="226"/>
      <c r="C42" s="576" t="s">
        <v>382</v>
      </c>
      <c r="D42" s="676"/>
      <c r="E42" s="13"/>
      <c r="F42" s="13" t="s">
        <v>93</v>
      </c>
      <c r="G42" s="13" t="s">
        <v>93</v>
      </c>
      <c r="H42" s="13" t="s">
        <v>93</v>
      </c>
      <c r="I42" s="13"/>
      <c r="J42" s="13" t="s">
        <v>93</v>
      </c>
      <c r="K42" s="13" t="s">
        <v>93</v>
      </c>
      <c r="L42" s="13"/>
      <c r="M42" s="13" t="s">
        <v>93</v>
      </c>
      <c r="N42" s="13"/>
      <c r="O42" s="13" t="s">
        <v>93</v>
      </c>
      <c r="P42" s="13" t="s">
        <v>93</v>
      </c>
      <c r="Q42" s="13" t="s">
        <v>93</v>
      </c>
      <c r="R42" s="13"/>
    </row>
    <row r="43" spans="1:18" ht="45" customHeight="1">
      <c r="A43" s="225" t="s">
        <v>383</v>
      </c>
      <c r="B43" s="222"/>
      <c r="C43" s="576" t="s">
        <v>384</v>
      </c>
      <c r="D43" s="676"/>
      <c r="E43" s="60">
        <f>SUM(E44:E47)</f>
        <v>0</v>
      </c>
      <c r="F43" s="60" t="s">
        <v>93</v>
      </c>
      <c r="G43" s="60" t="s">
        <v>93</v>
      </c>
      <c r="H43" s="60" t="s">
        <v>93</v>
      </c>
      <c r="I43" s="60">
        <f>SUM(I44:I47)</f>
        <v>0</v>
      </c>
      <c r="J43" s="60" t="s">
        <v>93</v>
      </c>
      <c r="K43" s="60" t="s">
        <v>93</v>
      </c>
      <c r="L43" s="60">
        <f>SUM(L44:L47)</f>
        <v>0</v>
      </c>
      <c r="M43" s="60" t="s">
        <v>93</v>
      </c>
      <c r="N43" s="60">
        <f>SUM(N44:N47)</f>
        <v>0</v>
      </c>
      <c r="O43" s="60" t="s">
        <v>93</v>
      </c>
      <c r="P43" s="60" t="s">
        <v>93</v>
      </c>
      <c r="Q43" s="60" t="s">
        <v>93</v>
      </c>
      <c r="R43" s="60">
        <f>SUM(R44:R47)</f>
        <v>0</v>
      </c>
    </row>
    <row r="44" spans="1:18" ht="12.75">
      <c r="A44" s="227" t="s">
        <v>385</v>
      </c>
      <c r="B44" s="233"/>
      <c r="C44" s="211"/>
      <c r="D44" s="229" t="s">
        <v>82</v>
      </c>
      <c r="E44" s="60"/>
      <c r="F44" s="60" t="s">
        <v>93</v>
      </c>
      <c r="G44" s="60" t="s">
        <v>93</v>
      </c>
      <c r="H44" s="60" t="s">
        <v>93</v>
      </c>
      <c r="I44" s="60"/>
      <c r="J44" s="60" t="s">
        <v>93</v>
      </c>
      <c r="K44" s="60" t="s">
        <v>93</v>
      </c>
      <c r="L44" s="60"/>
      <c r="M44" s="60" t="s">
        <v>93</v>
      </c>
      <c r="N44" s="60"/>
      <c r="O44" s="60" t="s">
        <v>93</v>
      </c>
      <c r="P44" s="60" t="s">
        <v>93</v>
      </c>
      <c r="Q44" s="60" t="s">
        <v>93</v>
      </c>
      <c r="R44" s="60"/>
    </row>
    <row r="45" spans="1:18" ht="12.75">
      <c r="A45" s="227" t="s">
        <v>386</v>
      </c>
      <c r="B45" s="233"/>
      <c r="C45" s="211"/>
      <c r="D45" s="229" t="s">
        <v>84</v>
      </c>
      <c r="E45" s="60"/>
      <c r="F45" s="60" t="s">
        <v>93</v>
      </c>
      <c r="G45" s="60" t="s">
        <v>93</v>
      </c>
      <c r="H45" s="60" t="s">
        <v>93</v>
      </c>
      <c r="I45" s="60"/>
      <c r="J45" s="60" t="s">
        <v>93</v>
      </c>
      <c r="K45" s="60" t="s">
        <v>93</v>
      </c>
      <c r="L45" s="60"/>
      <c r="M45" s="60" t="s">
        <v>93</v>
      </c>
      <c r="N45" s="60"/>
      <c r="O45" s="60" t="s">
        <v>93</v>
      </c>
      <c r="P45" s="60" t="s">
        <v>93</v>
      </c>
      <c r="Q45" s="60" t="s">
        <v>93</v>
      </c>
      <c r="R45" s="60"/>
    </row>
    <row r="46" spans="1:18" ht="12.75">
      <c r="A46" s="227" t="s">
        <v>387</v>
      </c>
      <c r="B46" s="233"/>
      <c r="C46" s="211"/>
      <c r="D46" s="229" t="s">
        <v>86</v>
      </c>
      <c r="E46" s="60"/>
      <c r="F46" s="60" t="s">
        <v>93</v>
      </c>
      <c r="G46" s="60" t="s">
        <v>93</v>
      </c>
      <c r="H46" s="60" t="s">
        <v>93</v>
      </c>
      <c r="I46" s="60"/>
      <c r="J46" s="60" t="s">
        <v>93</v>
      </c>
      <c r="K46" s="60" t="s">
        <v>93</v>
      </c>
      <c r="L46" s="60"/>
      <c r="M46" s="60" t="s">
        <v>93</v>
      </c>
      <c r="N46" s="60"/>
      <c r="O46" s="60" t="s">
        <v>93</v>
      </c>
      <c r="P46" s="60" t="s">
        <v>93</v>
      </c>
      <c r="Q46" s="60" t="s">
        <v>93</v>
      </c>
      <c r="R46" s="60"/>
    </row>
    <row r="47" spans="1:18" ht="15" customHeight="1">
      <c r="A47" s="225" t="s">
        <v>388</v>
      </c>
      <c r="B47" s="228"/>
      <c r="C47" s="797" t="s">
        <v>88</v>
      </c>
      <c r="D47" s="798"/>
      <c r="E47" s="13"/>
      <c r="F47" s="13" t="s">
        <v>93</v>
      </c>
      <c r="G47" s="13" t="s">
        <v>93</v>
      </c>
      <c r="H47" s="13" t="s">
        <v>93</v>
      </c>
      <c r="I47" s="13"/>
      <c r="J47" s="13" t="s">
        <v>93</v>
      </c>
      <c r="K47" s="13" t="s">
        <v>93</v>
      </c>
      <c r="L47" s="13"/>
      <c r="M47" s="13" t="s">
        <v>93</v>
      </c>
      <c r="N47" s="13"/>
      <c r="O47" s="13" t="s">
        <v>93</v>
      </c>
      <c r="P47" s="13" t="s">
        <v>93</v>
      </c>
      <c r="Q47" s="13" t="s">
        <v>93</v>
      </c>
      <c r="R47" s="13"/>
    </row>
    <row r="48" spans="1:18" ht="41.25" customHeight="1">
      <c r="A48" s="219" t="s">
        <v>389</v>
      </c>
      <c r="B48" s="677" t="s">
        <v>390</v>
      </c>
      <c r="C48" s="799"/>
      <c r="D48" s="800"/>
      <c r="E48" s="152">
        <f>SUM(E40,E41-E42-E43,E47)</f>
        <v>0</v>
      </c>
      <c r="F48" s="152" t="s">
        <v>93</v>
      </c>
      <c r="G48" s="152" t="s">
        <v>93</v>
      </c>
      <c r="H48" s="152" t="s">
        <v>93</v>
      </c>
      <c r="I48" s="152">
        <f>SUM(I40,I41-I42-I43,I47)</f>
        <v>0</v>
      </c>
      <c r="J48" s="152" t="s">
        <v>93</v>
      </c>
      <c r="K48" s="152" t="s">
        <v>93</v>
      </c>
      <c r="L48" s="152">
        <f>SUM(L40,L41-L42-L43,L47)</f>
        <v>0</v>
      </c>
      <c r="M48" s="152" t="s">
        <v>93</v>
      </c>
      <c r="N48" s="152">
        <f>SUM(N40,N41-N42-N43,N47)</f>
        <v>0</v>
      </c>
      <c r="O48" s="152" t="s">
        <v>93</v>
      </c>
      <c r="P48" s="152" t="s">
        <v>93</v>
      </c>
      <c r="Q48" s="152" t="s">
        <v>93</v>
      </c>
      <c r="R48" s="152">
        <f>SUM(R40,R41-R42-R43,R47)</f>
        <v>0</v>
      </c>
    </row>
    <row r="49" spans="1:18" ht="54.75" customHeight="1">
      <c r="A49" s="219" t="s">
        <v>391</v>
      </c>
      <c r="B49" s="686" t="s">
        <v>648</v>
      </c>
      <c r="C49" s="686"/>
      <c r="D49" s="686"/>
      <c r="E49" s="72">
        <f>SUM(E20+E48)</f>
        <v>0</v>
      </c>
      <c r="F49" s="72">
        <f>SUM(F20-F29-F39)</f>
        <v>0</v>
      </c>
      <c r="G49" s="501">
        <f>G20+G29+G39</f>
        <v>1004050.9708063023</v>
      </c>
      <c r="H49" s="501">
        <f>H20+H29+H39</f>
        <v>18844.712261353103</v>
      </c>
      <c r="I49" s="248">
        <f>SUM(I20-I29-I39)</f>
        <v>0</v>
      </c>
      <c r="J49" s="501">
        <f>J20+J29+J39</f>
        <v>1180.0028962001888</v>
      </c>
      <c r="K49" s="248">
        <f>SUM(K20-K29-K39)</f>
        <v>0</v>
      </c>
      <c r="L49" s="248">
        <f>SUM(L20-L29-L39)</f>
        <v>0</v>
      </c>
      <c r="M49" s="501">
        <f>M20+M29+M39</f>
        <v>4518.569999999992</v>
      </c>
      <c r="N49" s="248">
        <f>SUM(N20+N48)</f>
        <v>0</v>
      </c>
      <c r="O49" s="501">
        <f>O20+O29+O39</f>
        <v>0</v>
      </c>
      <c r="P49" s="501">
        <f>P20+P39</f>
        <v>1080039.54</v>
      </c>
      <c r="Q49" s="248">
        <f>SUM(Q20-Q39)</f>
        <v>0</v>
      </c>
      <c r="R49" s="501">
        <f>R20+R29+R39+R40</f>
        <v>2108633.7872103797</v>
      </c>
    </row>
    <row r="50" spans="1:18" ht="54.75" customHeight="1">
      <c r="A50" s="219" t="s">
        <v>392</v>
      </c>
      <c r="B50" s="686" t="s">
        <v>649</v>
      </c>
      <c r="C50" s="686"/>
      <c r="D50" s="686"/>
      <c r="E50" s="72">
        <v>0</v>
      </c>
      <c r="F50" s="72">
        <f>SUM(F11-F21-F30)</f>
        <v>0</v>
      </c>
      <c r="G50" s="499">
        <f>G11+G21+G30</f>
        <v>1021624.9708063023</v>
      </c>
      <c r="H50" s="499">
        <f>H11+H21+H30</f>
        <v>25911.392261353103</v>
      </c>
      <c r="I50" s="248">
        <f>SUM(I11-I21-I30)</f>
        <v>0</v>
      </c>
      <c r="J50" s="499">
        <f>J11+J21+J30</f>
        <v>0.0028962001888430677</v>
      </c>
      <c r="K50" s="248">
        <f>SUM(K11-K21-K30)</f>
        <v>0</v>
      </c>
      <c r="L50" s="248">
        <f>SUM(L11-L21-L30)</f>
        <v>0</v>
      </c>
      <c r="M50" s="499">
        <f>M11+M21+M30</f>
        <v>4895.069999999992</v>
      </c>
      <c r="N50" s="248">
        <f>SUM(N11+N40)</f>
        <v>0</v>
      </c>
      <c r="O50" s="499">
        <f>O11+O21+O30</f>
        <v>0</v>
      </c>
      <c r="P50" s="499">
        <f>SUM(P11-P30)</f>
        <v>1080039.54</v>
      </c>
      <c r="Q50" s="248">
        <f>SUM(Q11-Q30)</f>
        <v>0</v>
      </c>
      <c r="R50" s="501">
        <f>R11+R21+R30+R40</f>
        <v>2132470.96721038</v>
      </c>
    </row>
    <row r="51" spans="1:18" ht="12.75">
      <c r="A51" s="32" t="s">
        <v>393</v>
      </c>
      <c r="B51" s="32"/>
      <c r="C51" s="32"/>
      <c r="D51" s="32"/>
      <c r="E51" s="32"/>
      <c r="F51" s="32"/>
      <c r="G51" s="3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32" t="s">
        <v>394</v>
      </c>
      <c r="B52" s="32"/>
      <c r="C52" s="32"/>
      <c r="D52" s="32"/>
      <c r="E52" s="32"/>
      <c r="F52" s="32"/>
      <c r="G52" s="32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32"/>
      <c r="B53" s="5"/>
      <c r="C53" s="5"/>
      <c r="D53" s="5"/>
      <c r="E53" s="5"/>
      <c r="F53" s="5"/>
      <c r="G53" s="5"/>
      <c r="H53" s="5"/>
      <c r="I53" s="5"/>
      <c r="J53" s="343"/>
      <c r="K53" s="5"/>
      <c r="L53" s="5"/>
      <c r="M53" s="5"/>
      <c r="N53" s="5"/>
      <c r="O53" s="5"/>
      <c r="P53" s="5"/>
      <c r="Q53" s="5"/>
      <c r="R53" s="5"/>
    </row>
    <row r="54" spans="1:18" ht="12.75">
      <c r="A54" s="32"/>
      <c r="B54" s="5"/>
      <c r="C54" s="29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296" t="s">
        <v>661</v>
      </c>
      <c r="B55" s="29"/>
      <c r="C55" s="29"/>
      <c r="D55" s="2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3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3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3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3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3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3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3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3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3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3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3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3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</sheetData>
  <sheetProtection/>
  <mergeCells count="43"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K8:K9"/>
    <mergeCell ref="Q8:Q9"/>
    <mergeCell ref="R8:R9"/>
    <mergeCell ref="B10:D10"/>
    <mergeCell ref="B11:D11"/>
    <mergeCell ref="L8:L9"/>
    <mergeCell ref="M8:M9"/>
    <mergeCell ref="N8:O8"/>
    <mergeCell ref="P8:P9"/>
    <mergeCell ref="B21:D21"/>
    <mergeCell ref="C22:D22"/>
    <mergeCell ref="C23:D23"/>
    <mergeCell ref="C24:D24"/>
    <mergeCell ref="C12:D12"/>
    <mergeCell ref="B15:D15"/>
    <mergeCell ref="C19:D19"/>
    <mergeCell ref="B20:D20"/>
    <mergeCell ref="C32:D32"/>
    <mergeCell ref="C33:D33"/>
    <mergeCell ref="C34:D34"/>
    <mergeCell ref="C38:D38"/>
    <mergeCell ref="C28:D28"/>
    <mergeCell ref="B29:D29"/>
    <mergeCell ref="B30:D30"/>
    <mergeCell ref="C31:D31"/>
    <mergeCell ref="B50:D50"/>
    <mergeCell ref="C43:D43"/>
    <mergeCell ref="C47:D47"/>
    <mergeCell ref="B48:D48"/>
    <mergeCell ref="B49:D49"/>
    <mergeCell ref="B39:D39"/>
    <mergeCell ref="B40:D40"/>
    <mergeCell ref="B41:D41"/>
    <mergeCell ref="C42:D42"/>
  </mergeCells>
  <printOptions/>
  <pageMargins left="0.15748031496062992" right="0.15748031496062992" top="0.984251968503937" bottom="0.5905511811023623" header="0.5118110236220472" footer="0.5118110236220472"/>
  <pageSetup fitToHeight="2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2" customWidth="1"/>
    <col min="2" max="2" width="3.140625" style="123" customWidth="1"/>
    <col min="3" max="3" width="2.7109375" style="123" customWidth="1"/>
    <col min="4" max="4" width="49.57421875" style="123" customWidth="1"/>
    <col min="5" max="5" width="7.7109375" style="149" customWidth="1"/>
    <col min="6" max="6" width="12.00390625" style="32" customWidth="1"/>
    <col min="7" max="7" width="12.7109375" style="32" customWidth="1"/>
    <col min="8" max="16384" width="9.140625" style="32" customWidth="1"/>
  </cols>
  <sheetData>
    <row r="1" spans="1:7" ht="12.75">
      <c r="A1" s="148"/>
      <c r="B1" s="149"/>
      <c r="C1" s="149"/>
      <c r="D1" s="149"/>
      <c r="E1" s="150"/>
      <c r="F1" s="148"/>
      <c r="G1" s="148"/>
    </row>
    <row r="2" spans="5:7" ht="12.75">
      <c r="E2" s="598" t="s">
        <v>260</v>
      </c>
      <c r="F2" s="599"/>
      <c r="G2" s="599"/>
    </row>
    <row r="3" spans="5:7" ht="12.75">
      <c r="E3" s="600" t="s">
        <v>29</v>
      </c>
      <c r="F3" s="601"/>
      <c r="G3" s="601"/>
    </row>
    <row r="5" spans="1:7" ht="14.25">
      <c r="A5" s="587" t="s">
        <v>654</v>
      </c>
      <c r="B5" s="588"/>
      <c r="C5" s="588"/>
      <c r="D5" s="588"/>
      <c r="E5" s="588"/>
      <c r="F5" s="589"/>
      <c r="G5" s="589"/>
    </row>
    <row r="6" spans="1:7" ht="12.75">
      <c r="A6" s="571" t="s">
        <v>261</v>
      </c>
      <c r="B6" s="602"/>
      <c r="C6" s="602"/>
      <c r="D6" s="602"/>
      <c r="E6" s="602"/>
      <c r="F6" s="594"/>
      <c r="G6" s="594"/>
    </row>
    <row r="7" spans="1:7" ht="12.75" customHeight="1">
      <c r="A7" s="587" t="s">
        <v>396</v>
      </c>
      <c r="B7" s="588"/>
      <c r="C7" s="588"/>
      <c r="D7" s="588"/>
      <c r="E7" s="588"/>
      <c r="F7" s="589"/>
      <c r="G7" s="589"/>
    </row>
    <row r="8" spans="1:7" ht="12.75">
      <c r="A8" s="590" t="s">
        <v>262</v>
      </c>
      <c r="B8" s="591"/>
      <c r="C8" s="591"/>
      <c r="D8" s="591"/>
      <c r="E8" s="591"/>
      <c r="F8" s="592"/>
      <c r="G8" s="592"/>
    </row>
    <row r="9" spans="1:7" ht="12.75">
      <c r="A9" s="592"/>
      <c r="B9" s="592"/>
      <c r="C9" s="592"/>
      <c r="D9" s="592"/>
      <c r="E9" s="592"/>
      <c r="F9" s="592"/>
      <c r="G9" s="592"/>
    </row>
    <row r="10" spans="1:5" ht="12.75">
      <c r="A10" s="593"/>
      <c r="B10" s="594"/>
      <c r="C10" s="594"/>
      <c r="D10" s="594"/>
      <c r="E10" s="594"/>
    </row>
    <row r="11" spans="1:7" ht="12.75">
      <c r="A11" s="595" t="s">
        <v>263</v>
      </c>
      <c r="B11" s="596"/>
      <c r="C11" s="596"/>
      <c r="D11" s="596"/>
      <c r="E11" s="596"/>
      <c r="F11" s="597"/>
      <c r="G11" s="597"/>
    </row>
    <row r="12" spans="1:7" ht="12.75">
      <c r="A12" s="595" t="s">
        <v>671</v>
      </c>
      <c r="B12" s="596"/>
      <c r="C12" s="596"/>
      <c r="D12" s="596"/>
      <c r="E12" s="596"/>
      <c r="F12" s="597"/>
      <c r="G12" s="597"/>
    </row>
    <row r="13" spans="1:7" ht="12.75">
      <c r="A13" s="125"/>
      <c r="B13" s="126"/>
      <c r="C13" s="126"/>
      <c r="D13" s="126"/>
      <c r="E13" s="126"/>
      <c r="F13" s="124"/>
      <c r="G13" s="124"/>
    </row>
    <row r="14" spans="1:7" ht="12.75">
      <c r="A14" s="571" t="s">
        <v>672</v>
      </c>
      <c r="B14" s="606"/>
      <c r="C14" s="606"/>
      <c r="D14" s="606"/>
      <c r="E14" s="606"/>
      <c r="F14" s="585"/>
      <c r="G14" s="585"/>
    </row>
    <row r="15" spans="1:7" ht="12.75">
      <c r="A15" s="571" t="s">
        <v>1</v>
      </c>
      <c r="B15" s="571"/>
      <c r="C15" s="571"/>
      <c r="D15" s="571"/>
      <c r="E15" s="571"/>
      <c r="F15" s="585"/>
      <c r="G15" s="585"/>
    </row>
    <row r="16" spans="1:7" ht="12.75" customHeight="1">
      <c r="A16" s="125"/>
      <c r="B16" s="151"/>
      <c r="C16" s="151"/>
      <c r="D16" s="586" t="s">
        <v>659</v>
      </c>
      <c r="E16" s="586"/>
      <c r="F16" s="586"/>
      <c r="G16" s="586"/>
    </row>
    <row r="17" spans="1:7" ht="67.5" customHeight="1">
      <c r="A17" s="152" t="s">
        <v>2</v>
      </c>
      <c r="B17" s="573" t="s">
        <v>3</v>
      </c>
      <c r="C17" s="574"/>
      <c r="D17" s="575"/>
      <c r="E17" s="153" t="s">
        <v>264</v>
      </c>
      <c r="F17" s="34" t="s">
        <v>205</v>
      </c>
      <c r="G17" s="34" t="s">
        <v>206</v>
      </c>
    </row>
    <row r="18" spans="1:7" s="123" customFormat="1" ht="12.75" customHeight="1">
      <c r="A18" s="34" t="s">
        <v>6</v>
      </c>
      <c r="B18" s="154" t="s">
        <v>265</v>
      </c>
      <c r="C18" s="155"/>
      <c r="D18" s="156"/>
      <c r="E18" s="15"/>
      <c r="F18" s="457">
        <f>SUM(F19,F25,F36,F37)</f>
        <v>2108633.79</v>
      </c>
      <c r="G18" s="457">
        <f>SUM(G19,G25,G36,G37)</f>
        <v>2132470.9699999997</v>
      </c>
    </row>
    <row r="19" spans="1:7" s="123" customFormat="1" ht="12.75" customHeight="1">
      <c r="A19" s="40" t="s">
        <v>7</v>
      </c>
      <c r="B19" s="157" t="s">
        <v>266</v>
      </c>
      <c r="C19" s="158"/>
      <c r="D19" s="159"/>
      <c r="E19" s="15" t="s">
        <v>617</v>
      </c>
      <c r="F19" s="237">
        <f>SUM(F20:F24)</f>
        <v>0</v>
      </c>
      <c r="G19" s="237">
        <f>SUM(G20:G24)</f>
        <v>0</v>
      </c>
    </row>
    <row r="20" spans="1:7" s="123" customFormat="1" ht="12.75" customHeight="1">
      <c r="A20" s="66" t="s">
        <v>267</v>
      </c>
      <c r="B20" s="160"/>
      <c r="C20" s="161" t="s">
        <v>64</v>
      </c>
      <c r="D20" s="162"/>
      <c r="E20" s="163"/>
      <c r="F20" s="237"/>
      <c r="G20" s="237"/>
    </row>
    <row r="21" spans="1:7" s="123" customFormat="1" ht="12.75" customHeight="1">
      <c r="A21" s="66" t="s">
        <v>268</v>
      </c>
      <c r="B21" s="160"/>
      <c r="C21" s="161" t="s">
        <v>65</v>
      </c>
      <c r="D21" s="164"/>
      <c r="E21" s="165"/>
      <c r="F21" s="237"/>
      <c r="G21" s="237"/>
    </row>
    <row r="22" spans="1:7" s="123" customFormat="1" ht="12.75" customHeight="1">
      <c r="A22" s="66" t="s">
        <v>269</v>
      </c>
      <c r="B22" s="160"/>
      <c r="C22" s="161" t="s">
        <v>66</v>
      </c>
      <c r="D22" s="164"/>
      <c r="E22" s="165"/>
      <c r="F22" s="237"/>
      <c r="G22" s="237"/>
    </row>
    <row r="23" spans="1:7" s="123" customFormat="1" ht="12.75" customHeight="1">
      <c r="A23" s="66" t="s">
        <v>270</v>
      </c>
      <c r="B23" s="160"/>
      <c r="C23" s="161" t="s">
        <v>271</v>
      </c>
      <c r="D23" s="164"/>
      <c r="E23" s="166"/>
      <c r="F23" s="237"/>
      <c r="G23" s="237"/>
    </row>
    <row r="24" spans="1:7" s="123" customFormat="1" ht="12.75" customHeight="1">
      <c r="A24" s="167" t="s">
        <v>272</v>
      </c>
      <c r="B24" s="160"/>
      <c r="C24" s="168" t="s">
        <v>68</v>
      </c>
      <c r="D24" s="162"/>
      <c r="E24" s="166"/>
      <c r="F24" s="237"/>
      <c r="G24" s="237"/>
    </row>
    <row r="25" spans="1:7" s="123" customFormat="1" ht="12.75" customHeight="1">
      <c r="A25" s="169" t="s">
        <v>8</v>
      </c>
      <c r="B25" s="170" t="s">
        <v>273</v>
      </c>
      <c r="C25" s="171"/>
      <c r="D25" s="172"/>
      <c r="E25" s="166" t="s">
        <v>618</v>
      </c>
      <c r="F25" s="458">
        <f>SUM(F26:F35)</f>
        <v>2108633.79</v>
      </c>
      <c r="G25" s="458">
        <f>SUM(G26:G35)</f>
        <v>2132470.9699999997</v>
      </c>
    </row>
    <row r="26" spans="1:7" s="123" customFormat="1" ht="12.75" customHeight="1">
      <c r="A26" s="66" t="s">
        <v>274</v>
      </c>
      <c r="B26" s="160"/>
      <c r="C26" s="161" t="s">
        <v>275</v>
      </c>
      <c r="D26" s="164"/>
      <c r="E26" s="165"/>
      <c r="F26" s="458"/>
      <c r="G26" s="458"/>
    </row>
    <row r="27" spans="1:7" s="123" customFormat="1" ht="12.75" customHeight="1">
      <c r="A27" s="66" t="s">
        <v>276</v>
      </c>
      <c r="B27" s="160"/>
      <c r="C27" s="161" t="s">
        <v>277</v>
      </c>
      <c r="D27" s="164"/>
      <c r="E27" s="165"/>
      <c r="F27" s="458">
        <v>1004050.97</v>
      </c>
      <c r="G27" s="458">
        <v>1021624.97</v>
      </c>
    </row>
    <row r="28" spans="1:7" s="123" customFormat="1" ht="12.75" customHeight="1">
      <c r="A28" s="66" t="s">
        <v>278</v>
      </c>
      <c r="B28" s="160"/>
      <c r="C28" s="161" t="s">
        <v>279</v>
      </c>
      <c r="D28" s="164"/>
      <c r="E28" s="165"/>
      <c r="F28" s="458">
        <v>18844.71</v>
      </c>
      <c r="G28" s="458">
        <v>25911.39</v>
      </c>
    </row>
    <row r="29" spans="1:7" s="123" customFormat="1" ht="12.75" customHeight="1">
      <c r="A29" s="66" t="s">
        <v>280</v>
      </c>
      <c r="B29" s="160"/>
      <c r="C29" s="161" t="s">
        <v>281</v>
      </c>
      <c r="D29" s="164"/>
      <c r="E29" s="165"/>
      <c r="F29" s="237"/>
      <c r="G29" s="237"/>
    </row>
    <row r="30" spans="1:7" s="123" customFormat="1" ht="12.75" customHeight="1">
      <c r="A30" s="66" t="s">
        <v>282</v>
      </c>
      <c r="B30" s="160"/>
      <c r="C30" s="161" t="s">
        <v>283</v>
      </c>
      <c r="D30" s="164"/>
      <c r="E30" s="165"/>
      <c r="F30" s="237">
        <v>1180</v>
      </c>
      <c r="G30" s="237"/>
    </row>
    <row r="31" spans="1:7" s="123" customFormat="1" ht="12.75" customHeight="1">
      <c r="A31" s="66" t="s">
        <v>284</v>
      </c>
      <c r="B31" s="160"/>
      <c r="C31" s="161" t="s">
        <v>285</v>
      </c>
      <c r="D31" s="164"/>
      <c r="E31" s="165"/>
      <c r="F31" s="237"/>
      <c r="G31" s="237"/>
    </row>
    <row r="32" spans="1:7" s="123" customFormat="1" ht="12.75" customHeight="1">
      <c r="A32" s="66" t="s">
        <v>286</v>
      </c>
      <c r="B32" s="160"/>
      <c r="C32" s="161" t="s">
        <v>287</v>
      </c>
      <c r="D32" s="164"/>
      <c r="E32" s="165"/>
      <c r="F32" s="237"/>
      <c r="G32" s="237"/>
    </row>
    <row r="33" spans="1:7" s="123" customFormat="1" ht="12.75" customHeight="1">
      <c r="A33" s="66" t="s">
        <v>288</v>
      </c>
      <c r="B33" s="160"/>
      <c r="C33" s="161" t="s">
        <v>289</v>
      </c>
      <c r="D33" s="164"/>
      <c r="E33" s="165"/>
      <c r="F33" s="458">
        <v>4518.57</v>
      </c>
      <c r="G33" s="458">
        <v>4895.07</v>
      </c>
    </row>
    <row r="34" spans="1:7" s="123" customFormat="1" ht="12.75" customHeight="1">
      <c r="A34" s="66" t="s">
        <v>290</v>
      </c>
      <c r="B34" s="173"/>
      <c r="C34" s="174" t="s">
        <v>291</v>
      </c>
      <c r="D34" s="127"/>
      <c r="E34" s="165"/>
      <c r="F34" s="458"/>
      <c r="G34" s="458"/>
    </row>
    <row r="35" spans="1:7" s="123" customFormat="1" ht="12.75" customHeight="1">
      <c r="A35" s="66" t="s">
        <v>292</v>
      </c>
      <c r="B35" s="160"/>
      <c r="C35" s="161" t="s">
        <v>293</v>
      </c>
      <c r="D35" s="164"/>
      <c r="E35" s="166"/>
      <c r="F35" s="458">
        <v>1080039.54</v>
      </c>
      <c r="G35" s="458">
        <v>1080039.54</v>
      </c>
    </row>
    <row r="36" spans="1:7" s="123" customFormat="1" ht="12.75" customHeight="1">
      <c r="A36" s="40" t="s">
        <v>9</v>
      </c>
      <c r="B36" s="175" t="s">
        <v>294</v>
      </c>
      <c r="C36" s="175"/>
      <c r="D36" s="166"/>
      <c r="E36" s="166"/>
      <c r="F36" s="458"/>
      <c r="G36" s="458"/>
    </row>
    <row r="37" spans="1:7" s="123" customFormat="1" ht="12.75" customHeight="1">
      <c r="A37" s="40" t="s">
        <v>13</v>
      </c>
      <c r="B37" s="175" t="s">
        <v>295</v>
      </c>
      <c r="C37" s="175"/>
      <c r="D37" s="166"/>
      <c r="E37" s="176"/>
      <c r="F37" s="458"/>
      <c r="G37" s="458"/>
    </row>
    <row r="38" spans="1:7" s="123" customFormat="1" ht="12.75" customHeight="1">
      <c r="A38" s="34" t="s">
        <v>11</v>
      </c>
      <c r="B38" s="154" t="s">
        <v>296</v>
      </c>
      <c r="C38" s="155"/>
      <c r="D38" s="156"/>
      <c r="E38" s="165"/>
      <c r="F38" s="458"/>
      <c r="G38" s="458"/>
    </row>
    <row r="39" spans="1:8" s="123" customFormat="1" ht="12.75" customHeight="1">
      <c r="A39" s="152" t="s">
        <v>15</v>
      </c>
      <c r="B39" s="177" t="s">
        <v>297</v>
      </c>
      <c r="C39" s="178"/>
      <c r="D39" s="179"/>
      <c r="E39" s="166"/>
      <c r="F39" s="457">
        <f>SUM(F40,F46,F47,F54,F55)</f>
        <v>67139.97</v>
      </c>
      <c r="G39" s="457">
        <f>SUM(G40,G46,G47,G54,G55)</f>
        <v>55579.340000000004</v>
      </c>
      <c r="H39" s="255"/>
    </row>
    <row r="40" spans="1:7" s="123" customFormat="1" ht="12.75" customHeight="1">
      <c r="A40" s="60" t="s">
        <v>7</v>
      </c>
      <c r="B40" s="180" t="s">
        <v>298</v>
      </c>
      <c r="C40" s="181"/>
      <c r="D40" s="182"/>
      <c r="E40" s="166" t="s">
        <v>615</v>
      </c>
      <c r="F40" s="237">
        <f>SUM(F41:F45)</f>
        <v>0</v>
      </c>
      <c r="G40" s="237">
        <f>SUM(G41:G45)</f>
        <v>0</v>
      </c>
    </row>
    <row r="41" spans="1:7" s="123" customFormat="1" ht="12.75" customHeight="1">
      <c r="A41" s="183" t="s">
        <v>267</v>
      </c>
      <c r="B41" s="173"/>
      <c r="C41" s="174" t="s">
        <v>181</v>
      </c>
      <c r="D41" s="127"/>
      <c r="E41" s="165"/>
      <c r="F41" s="237"/>
      <c r="G41" s="237"/>
    </row>
    <row r="42" spans="1:7" s="123" customFormat="1" ht="12.75" customHeight="1">
      <c r="A42" s="183" t="s">
        <v>268</v>
      </c>
      <c r="B42" s="173"/>
      <c r="C42" s="174" t="s">
        <v>182</v>
      </c>
      <c r="D42" s="127"/>
      <c r="E42" s="165"/>
      <c r="F42" s="237"/>
      <c r="G42" s="237"/>
    </row>
    <row r="43" spans="1:7" s="123" customFormat="1" ht="12.75">
      <c r="A43" s="183" t="s">
        <v>269</v>
      </c>
      <c r="B43" s="173"/>
      <c r="C43" s="174" t="s">
        <v>183</v>
      </c>
      <c r="D43" s="127"/>
      <c r="E43" s="165"/>
      <c r="F43" s="237"/>
      <c r="G43" s="237"/>
    </row>
    <row r="44" spans="1:7" s="123" customFormat="1" ht="12.75">
      <c r="A44" s="183" t="s">
        <v>270</v>
      </c>
      <c r="B44" s="173"/>
      <c r="C44" s="174" t="s">
        <v>299</v>
      </c>
      <c r="D44" s="127"/>
      <c r="E44" s="165"/>
      <c r="F44" s="237"/>
      <c r="G44" s="237"/>
    </row>
    <row r="45" spans="1:7" s="123" customFormat="1" ht="12.75" customHeight="1">
      <c r="A45" s="183" t="s">
        <v>272</v>
      </c>
      <c r="B45" s="178"/>
      <c r="C45" s="576" t="s">
        <v>185</v>
      </c>
      <c r="D45" s="577"/>
      <c r="E45" s="165"/>
      <c r="F45" s="237"/>
      <c r="G45" s="237"/>
    </row>
    <row r="46" spans="1:7" s="123" customFormat="1" ht="12.75" customHeight="1">
      <c r="A46" s="60" t="s">
        <v>8</v>
      </c>
      <c r="B46" s="184" t="s">
        <v>300</v>
      </c>
      <c r="C46" s="185"/>
      <c r="D46" s="186"/>
      <c r="E46" s="166" t="s">
        <v>619</v>
      </c>
      <c r="F46" s="458">
        <v>406.62</v>
      </c>
      <c r="G46" s="458">
        <v>1851.9</v>
      </c>
    </row>
    <row r="47" spans="1:7" s="123" customFormat="1" ht="12.75" customHeight="1">
      <c r="A47" s="60" t="s">
        <v>9</v>
      </c>
      <c r="B47" s="180" t="s">
        <v>301</v>
      </c>
      <c r="C47" s="181"/>
      <c r="D47" s="182"/>
      <c r="E47" s="166" t="s">
        <v>616</v>
      </c>
      <c r="F47" s="458">
        <f>F51+F52+F53</f>
        <v>49125.219999999994</v>
      </c>
      <c r="G47" s="458">
        <f>G51+G52+G53</f>
        <v>41638.36</v>
      </c>
    </row>
    <row r="48" spans="1:7" s="123" customFormat="1" ht="12.75" customHeight="1">
      <c r="A48" s="183" t="s">
        <v>302</v>
      </c>
      <c r="B48" s="181"/>
      <c r="C48" s="187" t="s">
        <v>303</v>
      </c>
      <c r="D48" s="188"/>
      <c r="E48" s="166"/>
      <c r="F48" s="458"/>
      <c r="G48" s="458"/>
    </row>
    <row r="49" spans="1:7" s="123" customFormat="1" ht="12.75" customHeight="1">
      <c r="A49" s="189" t="s">
        <v>304</v>
      </c>
      <c r="B49" s="173"/>
      <c r="C49" s="174" t="s">
        <v>305</v>
      </c>
      <c r="D49" s="190"/>
      <c r="E49" s="191"/>
      <c r="F49" s="459"/>
      <c r="G49" s="459"/>
    </row>
    <row r="50" spans="1:7" s="123" customFormat="1" ht="12.75" customHeight="1">
      <c r="A50" s="183" t="s">
        <v>306</v>
      </c>
      <c r="B50" s="173"/>
      <c r="C50" s="174" t="s">
        <v>307</v>
      </c>
      <c r="D50" s="127"/>
      <c r="E50" s="192"/>
      <c r="F50" s="458"/>
      <c r="G50" s="458"/>
    </row>
    <row r="51" spans="1:17" s="123" customFormat="1" ht="12.75" customHeight="1">
      <c r="A51" s="183" t="s">
        <v>308</v>
      </c>
      <c r="B51" s="173"/>
      <c r="C51" s="576" t="s">
        <v>309</v>
      </c>
      <c r="D51" s="577"/>
      <c r="E51" s="192"/>
      <c r="F51" s="458">
        <v>2635.81</v>
      </c>
      <c r="G51" s="458">
        <v>2862.53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s="123" customFormat="1" ht="12.75" customHeight="1">
      <c r="A52" s="183" t="s">
        <v>310</v>
      </c>
      <c r="B52" s="173"/>
      <c r="C52" s="174" t="s">
        <v>311</v>
      </c>
      <c r="D52" s="127"/>
      <c r="E52" s="192"/>
      <c r="F52" s="458">
        <v>46291.34</v>
      </c>
      <c r="G52" s="458">
        <f>38760.65</f>
        <v>38760.65</v>
      </c>
      <c r="H52" s="342"/>
      <c r="I52" s="32"/>
      <c r="J52" s="32"/>
      <c r="K52" s="32"/>
      <c r="L52" s="32"/>
      <c r="M52" s="32"/>
      <c r="N52" s="32"/>
      <c r="O52" s="32"/>
      <c r="P52" s="32"/>
      <c r="Q52" s="32"/>
    </row>
    <row r="53" spans="1:17" s="123" customFormat="1" ht="12.75" customHeight="1">
      <c r="A53" s="183" t="s">
        <v>312</v>
      </c>
      <c r="B53" s="173"/>
      <c r="C53" s="174" t="s">
        <v>313</v>
      </c>
      <c r="D53" s="127"/>
      <c r="E53" s="166"/>
      <c r="F53" s="458">
        <v>198.07</v>
      </c>
      <c r="G53" s="458">
        <v>15.18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s="123" customFormat="1" ht="12.75" customHeight="1">
      <c r="A54" s="60" t="s">
        <v>13</v>
      </c>
      <c r="B54" s="193" t="s">
        <v>314</v>
      </c>
      <c r="C54" s="193"/>
      <c r="D54" s="194"/>
      <c r="E54" s="192"/>
      <c r="F54" s="458"/>
      <c r="G54" s="458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s="123" customFormat="1" ht="12.75" customHeight="1">
      <c r="A55" s="60" t="s">
        <v>25</v>
      </c>
      <c r="B55" s="180" t="s">
        <v>315</v>
      </c>
      <c r="C55" s="180"/>
      <c r="D55" s="258"/>
      <c r="E55" s="166" t="s">
        <v>620</v>
      </c>
      <c r="F55" s="458">
        <v>17608.13</v>
      </c>
      <c r="G55" s="458">
        <v>12089.08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s="123" customFormat="1" ht="12.75" customHeight="1">
      <c r="A56" s="183"/>
      <c r="B56" s="173"/>
      <c r="C56" s="190"/>
      <c r="D56" s="217"/>
      <c r="E56" s="162"/>
      <c r="F56" s="458"/>
      <c r="G56" s="458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s="123" customFormat="1" ht="12.75" customHeight="1">
      <c r="A57" s="40"/>
      <c r="B57" s="170" t="s">
        <v>316</v>
      </c>
      <c r="C57" s="171"/>
      <c r="D57" s="172"/>
      <c r="E57" s="166"/>
      <c r="F57" s="458">
        <f>SUM(F18,F38,F39)</f>
        <v>2175773.7600000002</v>
      </c>
      <c r="G57" s="458">
        <f>SUM(G18,G38,G39)</f>
        <v>2188050.3099999996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s="123" customFormat="1" ht="12.75" customHeight="1">
      <c r="A58" s="66"/>
      <c r="B58" s="160"/>
      <c r="C58" s="168"/>
      <c r="D58" s="162"/>
      <c r="E58" s="162"/>
      <c r="F58" s="457"/>
      <c r="G58" s="457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s="123" customFormat="1" ht="12.75" customHeight="1">
      <c r="A59" s="34" t="s">
        <v>16</v>
      </c>
      <c r="B59" s="214" t="s">
        <v>317</v>
      </c>
      <c r="C59" s="214"/>
      <c r="D59" s="259"/>
      <c r="E59" s="166" t="s">
        <v>621</v>
      </c>
      <c r="F59" s="457">
        <f>SUM(F60:F63)</f>
        <v>2122254.76</v>
      </c>
      <c r="G59" s="457">
        <f>SUM(G60:G63)</f>
        <v>2143101.4699999997</v>
      </c>
      <c r="H59" s="342"/>
      <c r="I59" s="342"/>
      <c r="J59" s="32"/>
      <c r="K59" s="32"/>
      <c r="L59" s="32"/>
      <c r="M59" s="32"/>
      <c r="N59" s="32"/>
      <c r="O59" s="32"/>
      <c r="P59" s="32"/>
      <c r="Q59" s="32"/>
    </row>
    <row r="60" spans="1:17" s="123" customFormat="1" ht="12.75" customHeight="1">
      <c r="A60" s="40" t="s">
        <v>7</v>
      </c>
      <c r="B60" s="175" t="s">
        <v>22</v>
      </c>
      <c r="C60" s="175"/>
      <c r="D60" s="166"/>
      <c r="E60" s="166"/>
      <c r="F60" s="458">
        <v>67899.55</v>
      </c>
      <c r="G60" s="458">
        <v>67236.79</v>
      </c>
      <c r="H60" s="342"/>
      <c r="I60" s="32"/>
      <c r="J60" s="32"/>
      <c r="K60" s="32"/>
      <c r="L60" s="32"/>
      <c r="M60" s="32"/>
      <c r="N60" s="32"/>
      <c r="O60" s="32"/>
      <c r="P60" s="32"/>
      <c r="Q60" s="32"/>
    </row>
    <row r="61" spans="1:17" s="123" customFormat="1" ht="12.75" customHeight="1">
      <c r="A61" s="169" t="s">
        <v>8</v>
      </c>
      <c r="B61" s="170" t="s">
        <v>318</v>
      </c>
      <c r="C61" s="171"/>
      <c r="D61" s="172"/>
      <c r="E61" s="195"/>
      <c r="F61" s="460">
        <v>1401826.82</v>
      </c>
      <c r="G61" s="460">
        <v>1418244.04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s="123" customFormat="1" ht="16.5" customHeight="1">
      <c r="A62" s="40" t="s">
        <v>9</v>
      </c>
      <c r="B62" s="579" t="s">
        <v>319</v>
      </c>
      <c r="C62" s="580"/>
      <c r="D62" s="581"/>
      <c r="E62" s="166"/>
      <c r="F62" s="458">
        <v>617838.09</v>
      </c>
      <c r="G62" s="458">
        <v>618671.97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s="123" customFormat="1" ht="12.75" customHeight="1">
      <c r="A63" s="40" t="s">
        <v>320</v>
      </c>
      <c r="B63" s="175" t="s">
        <v>241</v>
      </c>
      <c r="C63" s="160"/>
      <c r="D63" s="15"/>
      <c r="E63" s="166"/>
      <c r="F63" s="458">
        <v>34690.3</v>
      </c>
      <c r="G63" s="458">
        <v>38948.67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s="123" customFormat="1" ht="12.75">
      <c r="A64" s="34" t="s">
        <v>17</v>
      </c>
      <c r="B64" s="154" t="s">
        <v>321</v>
      </c>
      <c r="C64" s="155"/>
      <c r="D64" s="156"/>
      <c r="E64" s="166"/>
      <c r="F64" s="457">
        <f>SUM(F65,F69)</f>
        <v>46343.28</v>
      </c>
      <c r="G64" s="457">
        <f>SUM(G65,G69)</f>
        <v>38757.049999999996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123" customFormat="1" ht="12.75" customHeight="1">
      <c r="A65" s="40" t="s">
        <v>7</v>
      </c>
      <c r="B65" s="157" t="s">
        <v>322</v>
      </c>
      <c r="C65" s="196"/>
      <c r="D65" s="197"/>
      <c r="E65" s="166"/>
      <c r="F65" s="237">
        <f>SUM(F66:F68)</f>
        <v>0</v>
      </c>
      <c r="G65" s="237">
        <f>SUM(G66:G68)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s="123" customFormat="1" ht="12.75" customHeight="1">
      <c r="A66" s="66" t="s">
        <v>267</v>
      </c>
      <c r="B66" s="198"/>
      <c r="C66" s="161" t="s">
        <v>323</v>
      </c>
      <c r="D66" s="199"/>
      <c r="E66" s="192"/>
      <c r="F66" s="237"/>
      <c r="G66" s="237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s="203" customFormat="1" ht="15.75" customHeight="1">
      <c r="A67" s="66" t="s">
        <v>268</v>
      </c>
      <c r="B67" s="160"/>
      <c r="C67" s="161" t="s">
        <v>324</v>
      </c>
      <c r="D67" s="164"/>
      <c r="E67" s="166"/>
      <c r="F67" s="237"/>
      <c r="G67" s="237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s="123" customFormat="1" ht="12.75" customHeight="1">
      <c r="A68" s="66" t="s">
        <v>325</v>
      </c>
      <c r="B68" s="160"/>
      <c r="C68" s="161" t="s">
        <v>326</v>
      </c>
      <c r="D68" s="164"/>
      <c r="E68" s="176"/>
      <c r="F68" s="237"/>
      <c r="G68" s="237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s="123" customFormat="1" ht="12.75" customHeight="1">
      <c r="A69" s="60" t="s">
        <v>8</v>
      </c>
      <c r="B69" s="200" t="s">
        <v>327</v>
      </c>
      <c r="C69" s="201"/>
      <c r="D69" s="202"/>
      <c r="E69" s="194" t="s">
        <v>622</v>
      </c>
      <c r="F69" s="461">
        <f>F80+F81+F82+F83+F75</f>
        <v>46343.28</v>
      </c>
      <c r="G69" s="461">
        <f>G80+G81+G82+G83+G75</f>
        <v>38757.049999999996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7" s="123" customFormat="1" ht="12.75">
      <c r="A70" s="66" t="s">
        <v>274</v>
      </c>
      <c r="B70" s="160"/>
      <c r="C70" s="161" t="s">
        <v>328</v>
      </c>
      <c r="D70" s="162"/>
      <c r="E70" s="166"/>
      <c r="F70" s="237"/>
      <c r="G70" s="237"/>
    </row>
    <row r="71" spans="1:7" s="123" customFormat="1" ht="12.75">
      <c r="A71" s="66" t="s">
        <v>276</v>
      </c>
      <c r="B71" s="198"/>
      <c r="C71" s="161" t="s">
        <v>329</v>
      </c>
      <c r="D71" s="199"/>
      <c r="E71" s="192"/>
      <c r="F71" s="237"/>
      <c r="G71" s="237"/>
    </row>
    <row r="72" spans="1:7" s="123" customFormat="1" ht="12.75">
      <c r="A72" s="66" t="s">
        <v>278</v>
      </c>
      <c r="B72" s="198"/>
      <c r="C72" s="161" t="s">
        <v>330</v>
      </c>
      <c r="D72" s="199"/>
      <c r="E72" s="192"/>
      <c r="F72" s="237"/>
      <c r="G72" s="237"/>
    </row>
    <row r="73" spans="1:7" s="123" customFormat="1" ht="18.75" customHeight="1">
      <c r="A73" s="204" t="s">
        <v>280</v>
      </c>
      <c r="B73" s="181"/>
      <c r="C73" s="205" t="s">
        <v>331</v>
      </c>
      <c r="D73" s="188"/>
      <c r="E73" s="192"/>
      <c r="F73" s="237"/>
      <c r="G73" s="237"/>
    </row>
    <row r="74" spans="1:7" s="123" customFormat="1" ht="12.75" customHeight="1">
      <c r="A74" s="40" t="s">
        <v>282</v>
      </c>
      <c r="B74" s="168"/>
      <c r="C74" s="168" t="s">
        <v>332</v>
      </c>
      <c r="D74" s="162"/>
      <c r="E74" s="206"/>
      <c r="F74" s="237"/>
      <c r="G74" s="237"/>
    </row>
    <row r="75" spans="1:7" s="123" customFormat="1" ht="12.75" customHeight="1">
      <c r="A75" s="207" t="s">
        <v>284</v>
      </c>
      <c r="B75" s="201"/>
      <c r="C75" s="208" t="s">
        <v>333</v>
      </c>
      <c r="D75" s="209"/>
      <c r="E75" s="166"/>
      <c r="F75" s="458">
        <f>F77</f>
        <v>0</v>
      </c>
      <c r="G75" s="458">
        <f>G77</f>
        <v>0</v>
      </c>
    </row>
    <row r="76" spans="1:7" s="123" customFormat="1" ht="12.75" customHeight="1">
      <c r="A76" s="183" t="s">
        <v>334</v>
      </c>
      <c r="B76" s="173"/>
      <c r="C76" s="190"/>
      <c r="D76" s="127" t="s">
        <v>335</v>
      </c>
      <c r="E76" s="192"/>
      <c r="F76" s="237"/>
      <c r="G76" s="237"/>
    </row>
    <row r="77" spans="1:7" s="123" customFormat="1" ht="12.75" customHeight="1">
      <c r="A77" s="183" t="s">
        <v>336</v>
      </c>
      <c r="B77" s="173"/>
      <c r="C77" s="190"/>
      <c r="D77" s="127" t="s">
        <v>337</v>
      </c>
      <c r="E77" s="165"/>
      <c r="F77" s="458"/>
      <c r="G77" s="458"/>
    </row>
    <row r="78" spans="1:7" s="123" customFormat="1" ht="12.75" customHeight="1">
      <c r="A78" s="183" t="s">
        <v>286</v>
      </c>
      <c r="B78" s="185"/>
      <c r="C78" s="210" t="s">
        <v>338</v>
      </c>
      <c r="D78" s="211"/>
      <c r="E78" s="165"/>
      <c r="F78" s="237"/>
      <c r="G78" s="237"/>
    </row>
    <row r="79" spans="1:7" s="123" customFormat="1" ht="12.75" customHeight="1">
      <c r="A79" s="183" t="s">
        <v>288</v>
      </c>
      <c r="B79" s="212"/>
      <c r="C79" s="174" t="s">
        <v>339</v>
      </c>
      <c r="D79" s="213"/>
      <c r="E79" s="192"/>
      <c r="F79" s="237"/>
      <c r="G79" s="237"/>
    </row>
    <row r="80" spans="1:7" s="123" customFormat="1" ht="12.75" customHeight="1">
      <c r="A80" s="183" t="s">
        <v>290</v>
      </c>
      <c r="B80" s="160"/>
      <c r="C80" s="161" t="s">
        <v>340</v>
      </c>
      <c r="D80" s="164"/>
      <c r="E80" s="192"/>
      <c r="F80" s="458">
        <v>696.45</v>
      </c>
      <c r="G80" s="458"/>
    </row>
    <row r="81" spans="1:7" s="123" customFormat="1" ht="12.75" customHeight="1">
      <c r="A81" s="183" t="s">
        <v>292</v>
      </c>
      <c r="B81" s="160"/>
      <c r="C81" s="161" t="s">
        <v>341</v>
      </c>
      <c r="D81" s="164"/>
      <c r="E81" s="192"/>
      <c r="F81" s="237"/>
      <c r="G81" s="237"/>
    </row>
    <row r="82" spans="1:7" s="123" customFormat="1" ht="12.75" customHeight="1">
      <c r="A82" s="66" t="s">
        <v>342</v>
      </c>
      <c r="B82" s="173"/>
      <c r="C82" s="174" t="s">
        <v>343</v>
      </c>
      <c r="D82" s="127"/>
      <c r="E82" s="192"/>
      <c r="F82" s="458">
        <v>45645.48</v>
      </c>
      <c r="G82" s="458">
        <f>38760.65+0.09-8.05+(4.36)</f>
        <v>38757.049999999996</v>
      </c>
    </row>
    <row r="83" spans="1:7" s="123" customFormat="1" ht="12.75" customHeight="1">
      <c r="A83" s="66" t="s">
        <v>344</v>
      </c>
      <c r="B83" s="160"/>
      <c r="C83" s="161" t="s">
        <v>345</v>
      </c>
      <c r="D83" s="164"/>
      <c r="E83" s="176"/>
      <c r="F83" s="237">
        <v>1.35</v>
      </c>
      <c r="G83" s="237"/>
    </row>
    <row r="84" spans="1:7" s="123" customFormat="1" ht="12.75" customHeight="1">
      <c r="A84" s="34" t="s">
        <v>18</v>
      </c>
      <c r="B84" s="214" t="s">
        <v>346</v>
      </c>
      <c r="C84" s="215"/>
      <c r="D84" s="216"/>
      <c r="E84" s="176"/>
      <c r="F84" s="457">
        <f>SUM(F85:F86,F89:F90)</f>
        <v>7175.7300000000005</v>
      </c>
      <c r="G84" s="457">
        <f>SUM(G85:G86,G89:G90)</f>
        <v>6191.8</v>
      </c>
    </row>
    <row r="85" spans="1:7" s="123" customFormat="1" ht="12.75" customHeight="1">
      <c r="A85" s="40" t="s">
        <v>7</v>
      </c>
      <c r="B85" s="175" t="s">
        <v>247</v>
      </c>
      <c r="C85" s="160"/>
      <c r="D85" s="15"/>
      <c r="E85" s="176"/>
      <c r="F85" s="237"/>
      <c r="G85" s="237"/>
    </row>
    <row r="86" spans="1:7" s="123" customFormat="1" ht="12.75" customHeight="1">
      <c r="A86" s="40" t="s">
        <v>8</v>
      </c>
      <c r="B86" s="157" t="s">
        <v>347</v>
      </c>
      <c r="C86" s="196"/>
      <c r="D86" s="197"/>
      <c r="E86" s="166"/>
      <c r="F86" s="237">
        <f>SUM(F87:F88)</f>
        <v>0</v>
      </c>
      <c r="G86" s="237">
        <f>SUM(G87:G88)</f>
        <v>0</v>
      </c>
    </row>
    <row r="87" spans="1:7" s="123" customFormat="1" ht="12.75" customHeight="1">
      <c r="A87" s="66" t="s">
        <v>274</v>
      </c>
      <c r="B87" s="160"/>
      <c r="C87" s="161" t="s">
        <v>248</v>
      </c>
      <c r="D87" s="164"/>
      <c r="E87" s="166"/>
      <c r="F87" s="237"/>
      <c r="G87" s="237"/>
    </row>
    <row r="88" spans="1:7" s="123" customFormat="1" ht="20.25" customHeight="1">
      <c r="A88" s="66" t="s">
        <v>276</v>
      </c>
      <c r="B88" s="160"/>
      <c r="C88" s="161" t="s">
        <v>348</v>
      </c>
      <c r="D88" s="164"/>
      <c r="E88" s="166"/>
      <c r="F88" s="237"/>
      <c r="G88" s="237"/>
    </row>
    <row r="89" spans="1:7" s="123" customFormat="1" ht="12.75" customHeight="1">
      <c r="A89" s="60" t="s">
        <v>9</v>
      </c>
      <c r="B89" s="190" t="s">
        <v>249</v>
      </c>
      <c r="C89" s="190"/>
      <c r="D89" s="217"/>
      <c r="E89" s="166"/>
      <c r="F89" s="237"/>
      <c r="G89" s="237"/>
    </row>
    <row r="90" spans="1:7" s="123" customFormat="1" ht="12.75" customHeight="1">
      <c r="A90" s="169" t="s">
        <v>13</v>
      </c>
      <c r="B90" s="170" t="s">
        <v>250</v>
      </c>
      <c r="C90" s="171"/>
      <c r="D90" s="172"/>
      <c r="E90" s="166"/>
      <c r="F90" s="458">
        <f>F92+F91</f>
        <v>7175.7300000000005</v>
      </c>
      <c r="G90" s="458">
        <f>G92+G91</f>
        <v>6191.8</v>
      </c>
    </row>
    <row r="91" spans="1:7" s="123" customFormat="1" ht="12.75" customHeight="1">
      <c r="A91" s="66" t="s">
        <v>349</v>
      </c>
      <c r="B91" s="155"/>
      <c r="C91" s="161" t="s">
        <v>350</v>
      </c>
      <c r="D91" s="62"/>
      <c r="E91" s="165"/>
      <c r="F91" s="458">
        <v>983.93</v>
      </c>
      <c r="G91" s="458">
        <v>-533.26</v>
      </c>
    </row>
    <row r="92" spans="1:7" s="123" customFormat="1" ht="25.5" customHeight="1">
      <c r="A92" s="66" t="s">
        <v>351</v>
      </c>
      <c r="B92" s="155"/>
      <c r="C92" s="161" t="s">
        <v>352</v>
      </c>
      <c r="D92" s="62"/>
      <c r="E92" s="165"/>
      <c r="F92" s="237">
        <v>6191.8</v>
      </c>
      <c r="G92" s="237">
        <v>6725.06</v>
      </c>
    </row>
    <row r="93" spans="1:7" s="123" customFormat="1" ht="12.75">
      <c r="A93" s="34" t="s">
        <v>19</v>
      </c>
      <c r="B93" s="214" t="s">
        <v>353</v>
      </c>
      <c r="C93" s="216"/>
      <c r="D93" s="216"/>
      <c r="E93" s="165"/>
      <c r="F93" s="237"/>
      <c r="G93" s="237"/>
    </row>
    <row r="94" spans="1:8" s="123" customFormat="1" ht="12.75" customHeight="1">
      <c r="A94" s="34"/>
      <c r="B94" s="582" t="s">
        <v>354</v>
      </c>
      <c r="C94" s="583"/>
      <c r="D94" s="577"/>
      <c r="E94" s="166"/>
      <c r="F94" s="457">
        <f>SUM(F59,F64,F84,F93)</f>
        <v>2175773.7699999996</v>
      </c>
      <c r="G94" s="457">
        <f>SUM(G59,G64,G84,G93)</f>
        <v>2188050.3199999994</v>
      </c>
      <c r="H94" s="255"/>
    </row>
    <row r="95" spans="1:8" s="123" customFormat="1" ht="12.75" customHeight="1">
      <c r="A95" s="218"/>
      <c r="B95" s="121"/>
      <c r="C95" s="121"/>
      <c r="D95" s="287"/>
      <c r="E95" s="121"/>
      <c r="F95" s="288"/>
      <c r="G95" s="288"/>
      <c r="H95" s="255"/>
    </row>
    <row r="96" spans="1:7" s="123" customFormat="1" ht="15">
      <c r="A96" s="348"/>
      <c r="B96" s="349"/>
      <c r="C96" s="349"/>
      <c r="D96" s="350" t="s">
        <v>30</v>
      </c>
      <c r="E96" s="121"/>
      <c r="F96" s="572" t="s">
        <v>395</v>
      </c>
      <c r="G96" s="572"/>
    </row>
    <row r="97" spans="1:7" s="123" customFormat="1" ht="12.75" customHeight="1">
      <c r="A97" s="584" t="s">
        <v>623</v>
      </c>
      <c r="B97" s="584"/>
      <c r="C97" s="584"/>
      <c r="D97" s="584"/>
      <c r="E97" s="584"/>
      <c r="F97" s="571" t="s">
        <v>20</v>
      </c>
      <c r="G97" s="571"/>
    </row>
    <row r="98" spans="1:7" s="123" customFormat="1" ht="12.75" customHeight="1">
      <c r="A98" s="578" t="s">
        <v>624</v>
      </c>
      <c r="B98" s="578"/>
      <c r="C98" s="578"/>
      <c r="D98" s="578"/>
      <c r="E98" s="351"/>
      <c r="F98" s="151"/>
      <c r="G98" s="151"/>
    </row>
    <row r="99" spans="1:7" s="123" customFormat="1" ht="12.75">
      <c r="A99" s="347"/>
      <c r="B99" s="352"/>
      <c r="C99" s="352"/>
      <c r="D99" s="352"/>
      <c r="E99" s="351"/>
      <c r="F99" s="151"/>
      <c r="G99" s="151"/>
    </row>
    <row r="100" spans="1:7" s="123" customFormat="1" ht="12.75" customHeight="1">
      <c r="A100" s="605" t="s">
        <v>625</v>
      </c>
      <c r="B100" s="605"/>
      <c r="C100" s="605"/>
      <c r="D100" s="605"/>
      <c r="E100" s="605"/>
      <c r="F100" s="572" t="s">
        <v>614</v>
      </c>
      <c r="G100" s="572"/>
    </row>
    <row r="101" spans="1:7" s="123" customFormat="1" ht="12.75" customHeight="1">
      <c r="A101" s="603" t="s">
        <v>626</v>
      </c>
      <c r="B101" s="603"/>
      <c r="C101" s="603"/>
      <c r="D101" s="603"/>
      <c r="E101" s="603"/>
      <c r="F101" s="604" t="s">
        <v>20</v>
      </c>
      <c r="G101" s="604"/>
    </row>
    <row r="102" spans="1:5" s="123" customFormat="1" ht="12.75">
      <c r="A102" s="347"/>
      <c r="B102" s="352"/>
      <c r="C102" s="352"/>
      <c r="D102" s="352"/>
      <c r="E102" s="149"/>
    </row>
    <row r="103" s="123" customFormat="1" ht="12.75">
      <c r="E103" s="149"/>
    </row>
    <row r="104" s="123" customFormat="1" ht="12.75">
      <c r="E104" s="149"/>
    </row>
    <row r="105" s="123" customFormat="1" ht="12.75">
      <c r="E105" s="149"/>
    </row>
    <row r="106" s="123" customFormat="1" ht="12.75">
      <c r="E106" s="149"/>
    </row>
    <row r="107" s="123" customFormat="1" ht="12.75">
      <c r="E107" s="149"/>
    </row>
    <row r="108" s="123" customFormat="1" ht="12.75">
      <c r="E108" s="149"/>
    </row>
    <row r="109" s="123" customFormat="1" ht="12.75">
      <c r="E109" s="149"/>
    </row>
    <row r="110" s="123" customFormat="1" ht="12.75">
      <c r="E110" s="149"/>
    </row>
    <row r="111" s="123" customFormat="1" ht="12.75">
      <c r="E111" s="149"/>
    </row>
    <row r="112" s="123" customFormat="1" ht="12.75">
      <c r="E112" s="149"/>
    </row>
    <row r="113" s="123" customFormat="1" ht="12.75">
      <c r="E113" s="149"/>
    </row>
    <row r="114" s="123" customFormat="1" ht="12.75">
      <c r="E114" s="149"/>
    </row>
    <row r="115" s="123" customFormat="1" ht="12.75">
      <c r="E115" s="149"/>
    </row>
    <row r="116" s="123" customFormat="1" ht="12.75">
      <c r="E116" s="149"/>
    </row>
    <row r="117" s="123" customFormat="1" ht="12.75">
      <c r="E117" s="149"/>
    </row>
    <row r="118" s="123" customFormat="1" ht="12.75">
      <c r="E118" s="149"/>
    </row>
    <row r="119" s="123" customFormat="1" ht="12.75">
      <c r="E119" s="149"/>
    </row>
    <row r="120" s="123" customFormat="1" ht="12.75">
      <c r="E120" s="149"/>
    </row>
    <row r="121" spans="1:7" ht="12.75">
      <c r="A121" s="123"/>
      <c r="F121" s="123"/>
      <c r="G121" s="123"/>
    </row>
    <row r="122" spans="1:7" ht="12.75">
      <c r="A122" s="123"/>
      <c r="F122" s="123"/>
      <c r="G122" s="123"/>
    </row>
  </sheetData>
  <sheetProtection/>
  <mergeCells count="25">
    <mergeCell ref="E2:G2"/>
    <mergeCell ref="E3:G3"/>
    <mergeCell ref="A5:G5"/>
    <mergeCell ref="A6:G6"/>
    <mergeCell ref="A101:E101"/>
    <mergeCell ref="F101:G101"/>
    <mergeCell ref="A100:E100"/>
    <mergeCell ref="F100:G100"/>
    <mergeCell ref="A12:G12"/>
    <mergeCell ref="A14:G14"/>
    <mergeCell ref="A15:G15"/>
    <mergeCell ref="D16:G16"/>
    <mergeCell ref="A7:G7"/>
    <mergeCell ref="A8:G9"/>
    <mergeCell ref="A10:E10"/>
    <mergeCell ref="A11:G11"/>
    <mergeCell ref="F97:G97"/>
    <mergeCell ref="F96:G96"/>
    <mergeCell ref="B17:D17"/>
    <mergeCell ref="C45:D45"/>
    <mergeCell ref="C51:D51"/>
    <mergeCell ref="A98:D98"/>
    <mergeCell ref="B62:D62"/>
    <mergeCell ref="B94:D94"/>
    <mergeCell ref="A97:E97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360" customWidth="1"/>
    <col min="2" max="3" width="1.28515625" style="354" customWidth="1"/>
    <col min="4" max="4" width="2.7109375" style="354" customWidth="1"/>
    <col min="5" max="5" width="36.28125" style="354" customWidth="1"/>
    <col min="6" max="6" width="6.140625" style="359" customWidth="1"/>
    <col min="7" max="7" width="12.28125" style="360" customWidth="1"/>
    <col min="8" max="8" width="12.8515625" style="360" customWidth="1"/>
    <col min="9" max="9" width="13.140625" style="360" customWidth="1"/>
    <col min="10" max="10" width="12.57421875" style="360" customWidth="1"/>
    <col min="11" max="11" width="10.7109375" style="360" customWidth="1"/>
    <col min="12" max="12" width="14.421875" style="360" customWidth="1"/>
    <col min="13" max="13" width="30.57421875" style="360" customWidth="1"/>
    <col min="14" max="16384" width="9.140625" style="360" customWidth="1"/>
  </cols>
  <sheetData>
    <row r="1" spans="1:11" ht="12.75">
      <c r="A1" s="358"/>
      <c r="B1" s="359"/>
      <c r="C1" s="359"/>
      <c r="D1" s="359"/>
      <c r="E1" s="359"/>
      <c r="G1" s="358"/>
      <c r="I1" s="361"/>
      <c r="J1" s="358"/>
      <c r="K1" s="358"/>
    </row>
    <row r="2" spans="7:11" ht="12.75">
      <c r="G2" s="362"/>
      <c r="I2" s="363" t="s">
        <v>562</v>
      </c>
      <c r="J2" s="362"/>
      <c r="K2" s="362"/>
    </row>
    <row r="3" spans="7:11" ht="12.75">
      <c r="G3" s="362"/>
      <c r="I3" s="363" t="s">
        <v>29</v>
      </c>
      <c r="K3" s="362"/>
    </row>
    <row r="4" spans="1:12" ht="12.75" customHeight="1">
      <c r="A4" s="608" t="s">
        <v>631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1:12" ht="16.5" customHeigh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2" ht="12.75" customHeight="1">
      <c r="A6" s="607" t="s">
        <v>654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</row>
    <row r="7" spans="1:12" ht="12.75" customHeight="1">
      <c r="A7" s="608" t="s">
        <v>0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2" ht="15.75" customHeight="1">
      <c r="A8" s="609" t="s">
        <v>632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</row>
    <row r="9" spans="1:12" ht="12.75" customHeight="1">
      <c r="A9" s="610" t="s">
        <v>633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</row>
    <row r="10" spans="1:12" ht="12.75">
      <c r="A10" s="610"/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</row>
    <row r="11" spans="1:12" ht="15.75" customHeight="1">
      <c r="A11" s="607" t="s">
        <v>563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12" ht="12.75" customHeight="1">
      <c r="A12" s="607" t="s">
        <v>681</v>
      </c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</row>
    <row r="13" spans="1:11" ht="12.75">
      <c r="A13" s="357"/>
      <c r="B13" s="364"/>
      <c r="C13" s="364"/>
      <c r="D13" s="364"/>
      <c r="E13" s="364"/>
      <c r="F13" s="364"/>
      <c r="G13" s="365"/>
      <c r="H13" s="365"/>
      <c r="I13" s="365"/>
      <c r="J13" s="365"/>
      <c r="K13" s="365"/>
    </row>
    <row r="14" spans="1:12" ht="12.75" customHeight="1">
      <c r="A14" s="608" t="s">
        <v>682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</row>
    <row r="15" spans="1:12" ht="12.75" customHeight="1">
      <c r="A15" s="608" t="s">
        <v>1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</row>
    <row r="16" spans="1:12" ht="12.75" customHeight="1">
      <c r="A16" s="357"/>
      <c r="B16" s="356"/>
      <c r="C16" s="356"/>
      <c r="D16" s="356"/>
      <c r="E16" s="356"/>
      <c r="F16" s="611" t="s">
        <v>660</v>
      </c>
      <c r="G16" s="611"/>
      <c r="H16" s="611"/>
      <c r="I16" s="611"/>
      <c r="J16" s="611"/>
      <c r="K16" s="611"/>
      <c r="L16" s="611"/>
    </row>
    <row r="17" spans="1:12" ht="24.75" customHeight="1">
      <c r="A17" s="612" t="s">
        <v>2</v>
      </c>
      <c r="B17" s="614" t="s">
        <v>3</v>
      </c>
      <c r="C17" s="615"/>
      <c r="D17" s="615"/>
      <c r="E17" s="616"/>
      <c r="F17" s="620" t="s">
        <v>264</v>
      </c>
      <c r="G17" s="622" t="s">
        <v>4</v>
      </c>
      <c r="H17" s="623"/>
      <c r="I17" s="624"/>
      <c r="J17" s="622" t="s">
        <v>5</v>
      </c>
      <c r="K17" s="623"/>
      <c r="L17" s="624"/>
    </row>
    <row r="18" spans="1:12" ht="38.25">
      <c r="A18" s="613"/>
      <c r="B18" s="617"/>
      <c r="C18" s="618"/>
      <c r="D18" s="618"/>
      <c r="E18" s="619"/>
      <c r="F18" s="621"/>
      <c r="G18" s="366" t="s">
        <v>564</v>
      </c>
      <c r="H18" s="366" t="s">
        <v>565</v>
      </c>
      <c r="I18" s="367" t="s">
        <v>69</v>
      </c>
      <c r="J18" s="366" t="s">
        <v>564</v>
      </c>
      <c r="K18" s="366" t="s">
        <v>565</v>
      </c>
      <c r="L18" s="367" t="s">
        <v>69</v>
      </c>
    </row>
    <row r="19" spans="1:12" ht="12.75" customHeight="1">
      <c r="A19" s="368">
        <v>1</v>
      </c>
      <c r="B19" s="625">
        <v>2</v>
      </c>
      <c r="C19" s="626"/>
      <c r="D19" s="626"/>
      <c r="E19" s="627"/>
      <c r="F19" s="369" t="s">
        <v>566</v>
      </c>
      <c r="G19" s="366">
        <v>4</v>
      </c>
      <c r="H19" s="366">
        <v>5</v>
      </c>
      <c r="I19" s="366">
        <v>6</v>
      </c>
      <c r="J19" s="370">
        <v>7</v>
      </c>
      <c r="K19" s="370">
        <v>8</v>
      </c>
      <c r="L19" s="370">
        <v>9</v>
      </c>
    </row>
    <row r="20" spans="1:12" s="354" customFormat="1" ht="24.75" customHeight="1">
      <c r="A20" s="366" t="s">
        <v>6</v>
      </c>
      <c r="B20" s="628" t="s">
        <v>157</v>
      </c>
      <c r="C20" s="629"/>
      <c r="D20" s="630"/>
      <c r="E20" s="631"/>
      <c r="F20" s="372"/>
      <c r="G20" s="468">
        <f>G21+G33+G40</f>
        <v>5519.050000000047</v>
      </c>
      <c r="H20" s="471">
        <f>H21-H22</f>
        <v>0</v>
      </c>
      <c r="I20" s="468">
        <f>I21+I33+I40</f>
        <v>5519.050000000047</v>
      </c>
      <c r="J20" s="468">
        <f>J21+J33+J40</f>
        <v>4206.0299999999115</v>
      </c>
      <c r="K20" s="471">
        <f>K21-K22</f>
        <v>0</v>
      </c>
      <c r="L20" s="468">
        <f>L21+L33+L40</f>
        <v>4206.029999999795</v>
      </c>
    </row>
    <row r="21" spans="1:13" s="354" customFormat="1" ht="12.75" customHeight="1">
      <c r="A21" s="374" t="s">
        <v>7</v>
      </c>
      <c r="B21" s="375" t="s">
        <v>567</v>
      </c>
      <c r="C21" s="376"/>
      <c r="D21" s="377"/>
      <c r="E21" s="378"/>
      <c r="F21" s="372"/>
      <c r="G21" s="462">
        <f aca="true" t="shared" si="0" ref="G21:L21">SUM(G22+G27+G28+G29+G30+G31+G32)</f>
        <v>1067042.97</v>
      </c>
      <c r="H21" s="462">
        <f t="shared" si="0"/>
        <v>0</v>
      </c>
      <c r="I21" s="462">
        <f t="shared" si="0"/>
        <v>1067042.97</v>
      </c>
      <c r="J21" s="462">
        <f t="shared" si="0"/>
        <v>996798.9099999999</v>
      </c>
      <c r="K21" s="462">
        <f t="shared" si="0"/>
        <v>37162.44</v>
      </c>
      <c r="L21" s="462">
        <f t="shared" si="0"/>
        <v>1033961.3499999999</v>
      </c>
      <c r="M21" s="510"/>
    </row>
    <row r="22" spans="1:12" s="354" customFormat="1" ht="25.5" customHeight="1">
      <c r="A22" s="374" t="s">
        <v>413</v>
      </c>
      <c r="B22" s="637" t="s">
        <v>634</v>
      </c>
      <c r="C22" s="638"/>
      <c r="D22" s="638"/>
      <c r="E22" s="639"/>
      <c r="F22" s="379"/>
      <c r="G22" s="462">
        <f aca="true" t="shared" si="1" ref="G22:L22">SUM(G23:G26)</f>
        <v>1016438.63</v>
      </c>
      <c r="H22" s="462">
        <f t="shared" si="1"/>
        <v>0</v>
      </c>
      <c r="I22" s="462">
        <f t="shared" si="1"/>
        <v>1016438.63</v>
      </c>
      <c r="J22" s="462">
        <f t="shared" si="1"/>
        <v>945909.47</v>
      </c>
      <c r="K22" s="462">
        <f t="shared" si="1"/>
        <v>37162.44</v>
      </c>
      <c r="L22" s="462">
        <f t="shared" si="1"/>
        <v>983071.9099999999</v>
      </c>
    </row>
    <row r="23" spans="1:12" s="354" customFormat="1" ht="12.75" customHeight="1">
      <c r="A23" s="380" t="s">
        <v>568</v>
      </c>
      <c r="B23" s="381"/>
      <c r="C23" s="382"/>
      <c r="D23" s="383" t="s">
        <v>569</v>
      </c>
      <c r="E23" s="384"/>
      <c r="F23" s="385"/>
      <c r="G23" s="472">
        <v>768073.36</v>
      </c>
      <c r="H23" s="473"/>
      <c r="I23" s="462">
        <f>SUM(G23:H23)</f>
        <v>768073.36</v>
      </c>
      <c r="J23" s="472">
        <v>736536.24</v>
      </c>
      <c r="K23" s="473"/>
      <c r="L23" s="462">
        <f>SUM(J23:K23)</f>
        <v>736536.24</v>
      </c>
    </row>
    <row r="24" spans="1:12" s="354" customFormat="1" ht="12.75" customHeight="1">
      <c r="A24" s="380" t="s">
        <v>570</v>
      </c>
      <c r="B24" s="381"/>
      <c r="C24" s="382"/>
      <c r="D24" s="383" t="s">
        <v>318</v>
      </c>
      <c r="E24" s="387"/>
      <c r="F24" s="388"/>
      <c r="G24" s="472">
        <v>228315</v>
      </c>
      <c r="H24" s="472"/>
      <c r="I24" s="462">
        <f>SUM(G24:H24)</f>
        <v>228315</v>
      </c>
      <c r="J24" s="472">
        <v>200477</v>
      </c>
      <c r="K24" s="472">
        <v>37162.44</v>
      </c>
      <c r="L24" s="462">
        <f>SUM(J24:K24)</f>
        <v>237639.44</v>
      </c>
    </row>
    <row r="25" spans="1:12" s="354" customFormat="1" ht="27" customHeight="1">
      <c r="A25" s="380" t="s">
        <v>571</v>
      </c>
      <c r="B25" s="381"/>
      <c r="C25" s="382"/>
      <c r="D25" s="632" t="s">
        <v>572</v>
      </c>
      <c r="E25" s="633"/>
      <c r="F25" s="388"/>
      <c r="G25" s="472"/>
      <c r="H25" s="473"/>
      <c r="I25" s="462">
        <f>SUM(G25:H25)</f>
        <v>0</v>
      </c>
      <c r="J25" s="472"/>
      <c r="K25" s="473"/>
      <c r="L25" s="462">
        <f>SUM(J25:K25)</f>
        <v>0</v>
      </c>
    </row>
    <row r="26" spans="1:12" s="354" customFormat="1" ht="12.75" customHeight="1">
      <c r="A26" s="380" t="s">
        <v>573</v>
      </c>
      <c r="B26" s="381"/>
      <c r="C26" s="383" t="s">
        <v>241</v>
      </c>
      <c r="D26" s="389"/>
      <c r="E26" s="390"/>
      <c r="F26" s="391"/>
      <c r="G26" s="472">
        <v>20050.27</v>
      </c>
      <c r="H26" s="473"/>
      <c r="I26" s="462">
        <f>SUM(G26:H26)</f>
        <v>20050.27</v>
      </c>
      <c r="J26" s="472">
        <v>8896.23</v>
      </c>
      <c r="K26" s="473"/>
      <c r="L26" s="462">
        <f>SUM(J26:K26)</f>
        <v>8896.23</v>
      </c>
    </row>
    <row r="27" spans="1:12" s="354" customFormat="1" ht="12.75" customHeight="1">
      <c r="A27" s="374" t="s">
        <v>414</v>
      </c>
      <c r="B27" s="392"/>
      <c r="C27" s="382" t="s">
        <v>574</v>
      </c>
      <c r="D27" s="393"/>
      <c r="E27" s="390"/>
      <c r="F27" s="394"/>
      <c r="G27" s="469"/>
      <c r="H27" s="470"/>
      <c r="I27" s="463">
        <f>SUM(G27:H27)</f>
        <v>0</v>
      </c>
      <c r="J27" s="469"/>
      <c r="K27" s="470"/>
      <c r="L27" s="463">
        <f>SUM(J27:K27)</f>
        <v>0</v>
      </c>
    </row>
    <row r="28" spans="1:12" s="354" customFormat="1" ht="12.75" customHeight="1">
      <c r="A28" s="395" t="s">
        <v>40</v>
      </c>
      <c r="B28" s="381"/>
      <c r="C28" s="396" t="s">
        <v>575</v>
      </c>
      <c r="D28" s="397"/>
      <c r="E28" s="398"/>
      <c r="F28" s="394"/>
      <c r="G28" s="470"/>
      <c r="H28" s="470"/>
      <c r="I28" s="373"/>
      <c r="J28" s="470"/>
      <c r="K28" s="470"/>
      <c r="L28" s="373"/>
    </row>
    <row r="29" spans="1:12" s="354" customFormat="1" ht="12.75" customHeight="1">
      <c r="A29" s="374" t="s">
        <v>418</v>
      </c>
      <c r="B29" s="392"/>
      <c r="C29" s="399" t="s">
        <v>576</v>
      </c>
      <c r="D29" s="399"/>
      <c r="E29" s="400"/>
      <c r="F29" s="394"/>
      <c r="G29" s="469">
        <v>7870.72</v>
      </c>
      <c r="H29" s="470"/>
      <c r="I29" s="462">
        <f>SUM(G29:H29)</f>
        <v>7870.72</v>
      </c>
      <c r="J29" s="469">
        <v>7800.28</v>
      </c>
      <c r="K29" s="470"/>
      <c r="L29" s="462">
        <f>SUM(J29:K29)</f>
        <v>7800.28</v>
      </c>
    </row>
    <row r="30" spans="1:12" s="354" customFormat="1" ht="12.75" customHeight="1">
      <c r="A30" s="374" t="s">
        <v>577</v>
      </c>
      <c r="B30" s="392"/>
      <c r="C30" s="399" t="s">
        <v>655</v>
      </c>
      <c r="D30" s="401"/>
      <c r="E30" s="402"/>
      <c r="F30" s="394"/>
      <c r="G30" s="514">
        <v>21366.81</v>
      </c>
      <c r="H30" s="470"/>
      <c r="I30" s="464">
        <f>SUM(G30:H30)</f>
        <v>21366.81</v>
      </c>
      <c r="J30" s="514">
        <v>21544.58</v>
      </c>
      <c r="K30" s="470"/>
      <c r="L30" s="464">
        <f>SUM(J30:K30)</f>
        <v>21544.58</v>
      </c>
    </row>
    <row r="31" spans="1:12" s="354" customFormat="1" ht="12.75" customHeight="1">
      <c r="A31" s="374" t="s">
        <v>578</v>
      </c>
      <c r="B31" s="392"/>
      <c r="C31" s="399" t="s">
        <v>579</v>
      </c>
      <c r="D31" s="399"/>
      <c r="E31" s="400"/>
      <c r="F31" s="394"/>
      <c r="G31" s="470"/>
      <c r="H31" s="470"/>
      <c r="I31" s="373"/>
      <c r="J31" s="470"/>
      <c r="K31" s="470"/>
      <c r="L31" s="373"/>
    </row>
    <row r="32" spans="1:12" s="354" customFormat="1" ht="12.75" customHeight="1">
      <c r="A32" s="374" t="s">
        <v>580</v>
      </c>
      <c r="B32" s="392"/>
      <c r="C32" s="399" t="s">
        <v>581</v>
      </c>
      <c r="D32" s="399"/>
      <c r="E32" s="400"/>
      <c r="F32" s="394"/>
      <c r="G32" s="469">
        <v>21366.81</v>
      </c>
      <c r="H32" s="470"/>
      <c r="I32" s="464">
        <f>SUM(G32:H32)</f>
        <v>21366.81</v>
      </c>
      <c r="J32" s="469">
        <v>21544.58</v>
      </c>
      <c r="K32" s="470"/>
      <c r="L32" s="464">
        <f>SUM(J32:K32)</f>
        <v>21544.58</v>
      </c>
    </row>
    <row r="33" spans="1:12" s="354" customFormat="1" ht="12.75" customHeight="1">
      <c r="A33" s="374" t="s">
        <v>8</v>
      </c>
      <c r="B33" s="403" t="s">
        <v>582</v>
      </c>
      <c r="C33" s="404"/>
      <c r="D33" s="404"/>
      <c r="E33" s="405"/>
      <c r="F33" s="394"/>
      <c r="G33" s="475">
        <f>SUM(G34+G35)</f>
        <v>-21368.84</v>
      </c>
      <c r="H33" s="476"/>
      <c r="I33" s="465">
        <f>SUM(I34+I35)</f>
        <v>-21368.84</v>
      </c>
      <c r="J33" s="475">
        <f>SUM(J34+J35)</f>
        <v>-21563.84</v>
      </c>
      <c r="K33" s="476"/>
      <c r="L33" s="465">
        <f>SUM(L34+L35)</f>
        <v>-21563.84</v>
      </c>
    </row>
    <row r="34" spans="1:12" s="354" customFormat="1" ht="12.75" customHeight="1">
      <c r="A34" s="374" t="s">
        <v>274</v>
      </c>
      <c r="B34" s="392"/>
      <c r="C34" s="406" t="s">
        <v>583</v>
      </c>
      <c r="D34" s="406"/>
      <c r="E34" s="379"/>
      <c r="F34" s="407"/>
      <c r="G34" s="470"/>
      <c r="H34" s="470"/>
      <c r="I34" s="466"/>
      <c r="J34" s="470"/>
      <c r="K34" s="470"/>
      <c r="L34" s="466"/>
    </row>
    <row r="35" spans="1:12" s="354" customFormat="1" ht="12.75" customHeight="1">
      <c r="A35" s="374" t="s">
        <v>276</v>
      </c>
      <c r="B35" s="392"/>
      <c r="C35" s="406" t="s">
        <v>584</v>
      </c>
      <c r="D35" s="406"/>
      <c r="E35" s="379"/>
      <c r="F35" s="407"/>
      <c r="G35" s="474">
        <v>-21368.84</v>
      </c>
      <c r="H35" s="470"/>
      <c r="I35" s="464">
        <f>SUM(G35:H35)</f>
        <v>-21368.84</v>
      </c>
      <c r="J35" s="474">
        <v>-21563.84</v>
      </c>
      <c r="K35" s="470"/>
      <c r="L35" s="464">
        <f>SUM(J35:K35)</f>
        <v>-21563.84</v>
      </c>
    </row>
    <row r="36" spans="1:12" s="354" customFormat="1" ht="24.75" customHeight="1">
      <c r="A36" s="374" t="s">
        <v>585</v>
      </c>
      <c r="B36" s="392"/>
      <c r="C36" s="634" t="s">
        <v>586</v>
      </c>
      <c r="D36" s="635"/>
      <c r="E36" s="636"/>
      <c r="F36" s="407"/>
      <c r="G36" s="470"/>
      <c r="H36" s="470"/>
      <c r="I36" s="373"/>
      <c r="J36" s="470"/>
      <c r="K36" s="470"/>
      <c r="L36" s="373"/>
    </row>
    <row r="37" spans="1:12" s="354" customFormat="1" ht="12.75" customHeight="1">
      <c r="A37" s="374" t="s">
        <v>280</v>
      </c>
      <c r="B37" s="392"/>
      <c r="C37" s="382" t="s">
        <v>587</v>
      </c>
      <c r="D37" s="387"/>
      <c r="E37" s="384"/>
      <c r="F37" s="407"/>
      <c r="G37" s="470"/>
      <c r="H37" s="470"/>
      <c r="I37" s="373"/>
      <c r="J37" s="470"/>
      <c r="K37" s="470"/>
      <c r="L37" s="373"/>
    </row>
    <row r="38" spans="1:12" s="354" customFormat="1" ht="15.75" customHeight="1">
      <c r="A38" s="374" t="s">
        <v>282</v>
      </c>
      <c r="B38" s="392"/>
      <c r="C38" s="632" t="s">
        <v>635</v>
      </c>
      <c r="D38" s="640"/>
      <c r="E38" s="641"/>
      <c r="F38" s="407"/>
      <c r="G38" s="470"/>
      <c r="H38" s="470"/>
      <c r="I38" s="373"/>
      <c r="J38" s="470"/>
      <c r="K38" s="470"/>
      <c r="L38" s="373"/>
    </row>
    <row r="39" spans="1:12" s="354" customFormat="1" ht="12.75" customHeight="1">
      <c r="A39" s="374" t="s">
        <v>284</v>
      </c>
      <c r="B39" s="392"/>
      <c r="C39" s="406" t="s">
        <v>588</v>
      </c>
      <c r="D39" s="406"/>
      <c r="E39" s="379"/>
      <c r="F39" s="407"/>
      <c r="G39" s="470"/>
      <c r="H39" s="470"/>
      <c r="I39" s="373"/>
      <c r="J39" s="470"/>
      <c r="K39" s="470"/>
      <c r="L39" s="373"/>
    </row>
    <row r="40" spans="1:12" s="354" customFormat="1" ht="12.75" customHeight="1">
      <c r="A40" s="374" t="s">
        <v>9</v>
      </c>
      <c r="B40" s="403" t="s">
        <v>589</v>
      </c>
      <c r="C40" s="404"/>
      <c r="D40" s="404"/>
      <c r="E40" s="405"/>
      <c r="F40" s="394"/>
      <c r="G40" s="475">
        <f aca="true" t="shared" si="2" ref="G40:L40">SUM(G41:G52)</f>
        <v>-1040155.08</v>
      </c>
      <c r="H40" s="475">
        <f t="shared" si="2"/>
        <v>0</v>
      </c>
      <c r="I40" s="465">
        <f t="shared" si="2"/>
        <v>-1040155.08</v>
      </c>
      <c r="J40" s="475">
        <f t="shared" si="2"/>
        <v>-971029.04</v>
      </c>
      <c r="K40" s="475">
        <f t="shared" si="2"/>
        <v>-37162.44</v>
      </c>
      <c r="L40" s="465">
        <f t="shared" si="2"/>
        <v>-1008191.4800000001</v>
      </c>
    </row>
    <row r="41" spans="1:12" s="354" customFormat="1" ht="12.75" customHeight="1">
      <c r="A41" s="380" t="s">
        <v>302</v>
      </c>
      <c r="B41" s="381"/>
      <c r="C41" s="382" t="s">
        <v>141</v>
      </c>
      <c r="D41" s="371"/>
      <c r="E41" s="371"/>
      <c r="F41" s="408"/>
      <c r="G41" s="474">
        <v>-917971.66</v>
      </c>
      <c r="H41" s="474"/>
      <c r="I41" s="464">
        <f aca="true" t="shared" si="3" ref="I41:I47">SUM(G41:H41)</f>
        <v>-917971.66</v>
      </c>
      <c r="J41" s="474">
        <v>-880220.9</v>
      </c>
      <c r="K41" s="474"/>
      <c r="L41" s="464">
        <f aca="true" t="shared" si="4" ref="L41:L47">SUM(J41:K41)</f>
        <v>-880220.9</v>
      </c>
    </row>
    <row r="42" spans="1:12" s="354" customFormat="1" ht="12.75" customHeight="1">
      <c r="A42" s="380" t="s">
        <v>304</v>
      </c>
      <c r="B42" s="381"/>
      <c r="C42" s="383" t="s">
        <v>142</v>
      </c>
      <c r="D42" s="387"/>
      <c r="E42" s="387"/>
      <c r="F42" s="408"/>
      <c r="G42" s="474">
        <v>-49963.61</v>
      </c>
      <c r="H42" s="529"/>
      <c r="I42" s="464">
        <f t="shared" si="3"/>
        <v>-49963.61</v>
      </c>
      <c r="J42" s="474">
        <f>-25689+1695.04</f>
        <v>-23993.96</v>
      </c>
      <c r="K42" s="529">
        <v>-37162.44</v>
      </c>
      <c r="L42" s="464">
        <f t="shared" si="4"/>
        <v>-61156.4</v>
      </c>
    </row>
    <row r="43" spans="1:12" s="354" customFormat="1" ht="12.75" customHeight="1">
      <c r="A43" s="380" t="s">
        <v>306</v>
      </c>
      <c r="B43" s="381"/>
      <c r="C43" s="383" t="s">
        <v>162</v>
      </c>
      <c r="D43" s="387"/>
      <c r="E43" s="387"/>
      <c r="F43" s="408"/>
      <c r="G43" s="474">
        <v>-347</v>
      </c>
      <c r="H43" s="474"/>
      <c r="I43" s="464">
        <f t="shared" si="3"/>
        <v>-347</v>
      </c>
      <c r="J43" s="474">
        <v>-140</v>
      </c>
      <c r="K43" s="474"/>
      <c r="L43" s="464">
        <f t="shared" si="4"/>
        <v>-140</v>
      </c>
    </row>
    <row r="44" spans="1:12" s="354" customFormat="1" ht="12.75" customHeight="1">
      <c r="A44" s="380" t="s">
        <v>308</v>
      </c>
      <c r="B44" s="381"/>
      <c r="C44" s="383" t="s">
        <v>164</v>
      </c>
      <c r="D44" s="387"/>
      <c r="E44" s="387"/>
      <c r="F44" s="408"/>
      <c r="G44" s="474"/>
      <c r="H44" s="474"/>
      <c r="I44" s="464">
        <f t="shared" si="3"/>
        <v>0</v>
      </c>
      <c r="J44" s="474"/>
      <c r="K44" s="474"/>
      <c r="L44" s="464">
        <f t="shared" si="4"/>
        <v>0</v>
      </c>
    </row>
    <row r="45" spans="1:12" s="354" customFormat="1" ht="12.75" customHeight="1">
      <c r="A45" s="380" t="s">
        <v>310</v>
      </c>
      <c r="B45" s="381"/>
      <c r="C45" s="383" t="s">
        <v>166</v>
      </c>
      <c r="D45" s="387"/>
      <c r="E45" s="387"/>
      <c r="F45" s="394"/>
      <c r="G45" s="474">
        <v>-1799.48</v>
      </c>
      <c r="H45" s="474"/>
      <c r="I45" s="464">
        <f t="shared" si="3"/>
        <v>-1799.48</v>
      </c>
      <c r="J45" s="474">
        <v>-2403.25</v>
      </c>
      <c r="K45" s="474"/>
      <c r="L45" s="464">
        <f t="shared" si="4"/>
        <v>-2403.25</v>
      </c>
    </row>
    <row r="46" spans="1:12" s="354" customFormat="1" ht="12.75" customHeight="1">
      <c r="A46" s="380" t="s">
        <v>312</v>
      </c>
      <c r="B46" s="381"/>
      <c r="C46" s="382" t="s">
        <v>143</v>
      </c>
      <c r="D46" s="371"/>
      <c r="E46" s="371"/>
      <c r="F46" s="394"/>
      <c r="G46" s="474">
        <v>-15783</v>
      </c>
      <c r="H46" s="474"/>
      <c r="I46" s="464">
        <f t="shared" si="3"/>
        <v>-15783</v>
      </c>
      <c r="J46" s="474">
        <v>-6618.33</v>
      </c>
      <c r="K46" s="474"/>
      <c r="L46" s="464">
        <f t="shared" si="4"/>
        <v>-6618.33</v>
      </c>
    </row>
    <row r="47" spans="1:12" s="354" customFormat="1" ht="12.75" customHeight="1">
      <c r="A47" s="380" t="s">
        <v>590</v>
      </c>
      <c r="B47" s="381"/>
      <c r="C47" s="409" t="s">
        <v>169</v>
      </c>
      <c r="D47" s="384"/>
      <c r="E47" s="384"/>
      <c r="F47" s="394"/>
      <c r="G47" s="474">
        <v>-32178.44</v>
      </c>
      <c r="H47" s="474"/>
      <c r="I47" s="464">
        <f t="shared" si="3"/>
        <v>-32178.44</v>
      </c>
      <c r="J47" s="474">
        <v>-36355.99</v>
      </c>
      <c r="K47" s="474"/>
      <c r="L47" s="464">
        <f t="shared" si="4"/>
        <v>-36355.99</v>
      </c>
    </row>
    <row r="48" spans="1:12" s="354" customFormat="1" ht="12.75" customHeight="1">
      <c r="A48" s="380" t="s">
        <v>591</v>
      </c>
      <c r="B48" s="381"/>
      <c r="C48" s="409" t="s">
        <v>149</v>
      </c>
      <c r="D48" s="384"/>
      <c r="E48" s="384"/>
      <c r="F48" s="394"/>
      <c r="G48" s="474"/>
      <c r="H48" s="474"/>
      <c r="I48" s="466"/>
      <c r="J48" s="474"/>
      <c r="K48" s="474"/>
      <c r="L48" s="466"/>
    </row>
    <row r="49" spans="1:12" s="354" customFormat="1" ht="12.75" customHeight="1">
      <c r="A49" s="380" t="s">
        <v>592</v>
      </c>
      <c r="B49" s="381"/>
      <c r="C49" s="409" t="s">
        <v>656</v>
      </c>
      <c r="D49" s="384"/>
      <c r="E49" s="384"/>
      <c r="F49" s="394"/>
      <c r="G49" s="474"/>
      <c r="H49" s="474"/>
      <c r="I49" s="464">
        <f>SUM(G49:H49)</f>
        <v>0</v>
      </c>
      <c r="J49" s="474"/>
      <c r="K49" s="474"/>
      <c r="L49" s="464">
        <f>SUM(J49:K49)</f>
        <v>0</v>
      </c>
    </row>
    <row r="50" spans="1:12" s="354" customFormat="1" ht="12.75" customHeight="1">
      <c r="A50" s="380" t="s">
        <v>593</v>
      </c>
      <c r="B50" s="381"/>
      <c r="C50" s="409" t="s">
        <v>173</v>
      </c>
      <c r="D50" s="384"/>
      <c r="E50" s="384"/>
      <c r="F50" s="394"/>
      <c r="G50" s="474">
        <v>-22111.89</v>
      </c>
      <c r="H50" s="474"/>
      <c r="I50" s="464">
        <f>SUM(G50:H50)</f>
        <v>-22111.89</v>
      </c>
      <c r="J50" s="474">
        <v>-21284.31</v>
      </c>
      <c r="K50" s="474"/>
      <c r="L50" s="464">
        <f>SUM(J50:K50)</f>
        <v>-21284.31</v>
      </c>
    </row>
    <row r="51" spans="1:12" s="354" customFormat="1" ht="12.75" customHeight="1">
      <c r="A51" s="380" t="s">
        <v>594</v>
      </c>
      <c r="B51" s="381"/>
      <c r="C51" s="409" t="s">
        <v>175</v>
      </c>
      <c r="D51" s="384"/>
      <c r="E51" s="384"/>
      <c r="F51" s="394"/>
      <c r="G51" s="474"/>
      <c r="H51" s="474"/>
      <c r="I51" s="466"/>
      <c r="J51" s="474"/>
      <c r="K51" s="474"/>
      <c r="L51" s="466"/>
    </row>
    <row r="52" spans="1:12" s="354" customFormat="1" ht="12.75" customHeight="1">
      <c r="A52" s="380" t="s">
        <v>595</v>
      </c>
      <c r="B52" s="381"/>
      <c r="C52" s="409" t="s">
        <v>177</v>
      </c>
      <c r="D52" s="384"/>
      <c r="E52" s="384"/>
      <c r="F52" s="394"/>
      <c r="G52" s="474"/>
      <c r="H52" s="474"/>
      <c r="I52" s="464">
        <f>SUM(G52:H52)</f>
        <v>0</v>
      </c>
      <c r="J52" s="474">
        <v>-12.3</v>
      </c>
      <c r="K52" s="474"/>
      <c r="L52" s="464">
        <f>SUM(J52:K52)</f>
        <v>-12.3</v>
      </c>
    </row>
    <row r="53" spans="1:12" s="354" customFormat="1" ht="24.75" customHeight="1">
      <c r="A53" s="366" t="s">
        <v>11</v>
      </c>
      <c r="B53" s="628" t="s">
        <v>596</v>
      </c>
      <c r="C53" s="629"/>
      <c r="D53" s="630"/>
      <c r="E53" s="631"/>
      <c r="F53" s="407"/>
      <c r="G53" s="530">
        <f>SUM(G54:G59)</f>
        <v>-3130</v>
      </c>
      <c r="H53" s="531"/>
      <c r="I53" s="468">
        <f>SUM(I54:I59)</f>
        <v>-3130</v>
      </c>
      <c r="J53" s="530">
        <f>SUM(J54:J59)</f>
        <v>-124037.06</v>
      </c>
      <c r="K53" s="531"/>
      <c r="L53" s="468">
        <f>SUM(L54:L59)</f>
        <v>-124037.06</v>
      </c>
    </row>
    <row r="54" spans="1:12" s="354" customFormat="1" ht="24.75" customHeight="1">
      <c r="A54" s="374" t="s">
        <v>7</v>
      </c>
      <c r="B54" s="642" t="s">
        <v>597</v>
      </c>
      <c r="C54" s="634"/>
      <c r="D54" s="634"/>
      <c r="E54" s="643"/>
      <c r="F54" s="394"/>
      <c r="G54" s="474">
        <v>-3130</v>
      </c>
      <c r="H54" s="470"/>
      <c r="I54" s="464">
        <f>SUM(G54:H54)</f>
        <v>-3130</v>
      </c>
      <c r="J54" s="474">
        <v>-124037.06</v>
      </c>
      <c r="K54" s="470"/>
      <c r="L54" s="464">
        <f>SUM(J54:K54)</f>
        <v>-124037.06</v>
      </c>
    </row>
    <row r="55" spans="1:12" s="354" customFormat="1" ht="24.75" customHeight="1">
      <c r="A55" s="374" t="s">
        <v>8</v>
      </c>
      <c r="B55" s="644" t="s">
        <v>598</v>
      </c>
      <c r="C55" s="645"/>
      <c r="D55" s="645"/>
      <c r="E55" s="646"/>
      <c r="F55" s="394"/>
      <c r="G55" s="470"/>
      <c r="H55" s="470"/>
      <c r="I55" s="373"/>
      <c r="J55" s="470"/>
      <c r="K55" s="470"/>
      <c r="L55" s="373"/>
    </row>
    <row r="56" spans="1:12" s="354" customFormat="1" ht="12.75" customHeight="1">
      <c r="A56" s="374" t="s">
        <v>9</v>
      </c>
      <c r="B56" s="644" t="s">
        <v>599</v>
      </c>
      <c r="C56" s="645"/>
      <c r="D56" s="630"/>
      <c r="E56" s="631"/>
      <c r="F56" s="394"/>
      <c r="G56" s="470"/>
      <c r="H56" s="470"/>
      <c r="I56" s="373"/>
      <c r="J56" s="470"/>
      <c r="K56" s="470"/>
      <c r="L56" s="373"/>
    </row>
    <row r="57" spans="1:12" s="414" customFormat="1" ht="12.75" customHeight="1">
      <c r="A57" s="380" t="s">
        <v>13</v>
      </c>
      <c r="B57" s="410" t="s">
        <v>636</v>
      </c>
      <c r="C57" s="411"/>
      <c r="D57" s="411"/>
      <c r="E57" s="412"/>
      <c r="F57" s="413"/>
      <c r="G57" s="473"/>
      <c r="H57" s="473"/>
      <c r="I57" s="386"/>
      <c r="J57" s="473"/>
      <c r="K57" s="473"/>
      <c r="L57" s="386"/>
    </row>
    <row r="58" spans="1:12" s="414" customFormat="1" ht="24.75" customHeight="1">
      <c r="A58" s="380" t="s">
        <v>25</v>
      </c>
      <c r="B58" s="647" t="s">
        <v>637</v>
      </c>
      <c r="C58" s="632"/>
      <c r="D58" s="648"/>
      <c r="E58" s="633"/>
      <c r="F58" s="413"/>
      <c r="G58" s="473"/>
      <c r="H58" s="473"/>
      <c r="I58" s="386"/>
      <c r="J58" s="473"/>
      <c r="K58" s="473"/>
      <c r="L58" s="386"/>
    </row>
    <row r="59" spans="1:12" s="414" customFormat="1" ht="18.75" customHeight="1">
      <c r="A59" s="380" t="s">
        <v>430</v>
      </c>
      <c r="B59" s="647" t="s">
        <v>638</v>
      </c>
      <c r="C59" s="632"/>
      <c r="D59" s="640"/>
      <c r="E59" s="641"/>
      <c r="F59" s="413"/>
      <c r="G59" s="473"/>
      <c r="H59" s="473"/>
      <c r="I59" s="386"/>
      <c r="J59" s="473"/>
      <c r="K59" s="473"/>
      <c r="L59" s="386"/>
    </row>
    <row r="60" spans="1:12" s="414" customFormat="1" ht="24.75" customHeight="1">
      <c r="A60" s="368" t="s">
        <v>15</v>
      </c>
      <c r="B60" s="649" t="s">
        <v>601</v>
      </c>
      <c r="C60" s="650"/>
      <c r="D60" s="640"/>
      <c r="E60" s="641"/>
      <c r="F60" s="391"/>
      <c r="G60" s="532">
        <f>SUM(G61:G64,G69:G71)</f>
        <v>3130</v>
      </c>
      <c r="H60" s="531"/>
      <c r="I60" s="467">
        <f>SUM(I61:I64,I69:I71)</f>
        <v>3130</v>
      </c>
      <c r="J60" s="532">
        <f>SUM(J61:J64,J69:J71)</f>
        <v>124037.06</v>
      </c>
      <c r="K60" s="531"/>
      <c r="L60" s="467">
        <f>SUM(L61:L64,L69:L71)</f>
        <v>124037.06</v>
      </c>
    </row>
    <row r="61" spans="1:12" s="414" customFormat="1" ht="12.75" customHeight="1">
      <c r="A61" s="380" t="s">
        <v>7</v>
      </c>
      <c r="B61" s="415" t="s">
        <v>602</v>
      </c>
      <c r="C61" s="381"/>
      <c r="D61" s="381"/>
      <c r="E61" s="391"/>
      <c r="F61" s="391"/>
      <c r="G61" s="473"/>
      <c r="H61" s="473"/>
      <c r="I61" s="386"/>
      <c r="J61" s="473"/>
      <c r="K61" s="473"/>
      <c r="L61" s="386"/>
    </row>
    <row r="62" spans="1:12" s="414" customFormat="1" ht="12.75" customHeight="1">
      <c r="A62" s="380" t="s">
        <v>8</v>
      </c>
      <c r="B62" s="410" t="s">
        <v>639</v>
      </c>
      <c r="C62" s="416"/>
      <c r="D62" s="411"/>
      <c r="E62" s="412"/>
      <c r="F62" s="391"/>
      <c r="G62" s="473"/>
      <c r="H62" s="473"/>
      <c r="I62" s="386"/>
      <c r="J62" s="473"/>
      <c r="K62" s="473"/>
      <c r="L62" s="386"/>
    </row>
    <row r="63" spans="1:12" s="414" customFormat="1" ht="24.75" customHeight="1">
      <c r="A63" s="380" t="s">
        <v>9</v>
      </c>
      <c r="B63" s="647" t="s">
        <v>603</v>
      </c>
      <c r="C63" s="632"/>
      <c r="D63" s="640"/>
      <c r="E63" s="641"/>
      <c r="F63" s="391"/>
      <c r="G63" s="473"/>
      <c r="H63" s="473"/>
      <c r="I63" s="386"/>
      <c r="J63" s="473"/>
      <c r="K63" s="473"/>
      <c r="L63" s="386"/>
    </row>
    <row r="64" spans="1:12" s="414" customFormat="1" ht="30" customHeight="1">
      <c r="A64" s="380" t="s">
        <v>320</v>
      </c>
      <c r="B64" s="647" t="s">
        <v>640</v>
      </c>
      <c r="C64" s="651"/>
      <c r="D64" s="648"/>
      <c r="E64" s="633"/>
      <c r="F64" s="391"/>
      <c r="G64" s="532">
        <f>SUM(G65:G68)</f>
        <v>3130</v>
      </c>
      <c r="H64" s="531"/>
      <c r="I64" s="467">
        <f>SUM(I65:I68)</f>
        <v>3130</v>
      </c>
      <c r="J64" s="532">
        <f>SUM(J65:J68)</f>
        <v>124037.06</v>
      </c>
      <c r="K64" s="531"/>
      <c r="L64" s="467">
        <f>SUM(L65:L68)</f>
        <v>124037.06</v>
      </c>
    </row>
    <row r="65" spans="1:12" s="414" customFormat="1" ht="12.75">
      <c r="A65" s="380" t="s">
        <v>349</v>
      </c>
      <c r="B65" s="417"/>
      <c r="C65" s="418"/>
      <c r="D65" s="383" t="s">
        <v>569</v>
      </c>
      <c r="E65" s="387"/>
      <c r="F65" s="413"/>
      <c r="G65" s="473"/>
      <c r="H65" s="473"/>
      <c r="I65" s="464">
        <f>SUM(G65:H65)</f>
        <v>0</v>
      </c>
      <c r="J65" s="473"/>
      <c r="K65" s="473"/>
      <c r="L65" s="464">
        <f>SUM(J65:K65)</f>
        <v>0</v>
      </c>
    </row>
    <row r="66" spans="1:12" s="414" customFormat="1" ht="12.75" customHeight="1">
      <c r="A66" s="380" t="s">
        <v>351</v>
      </c>
      <c r="B66" s="381"/>
      <c r="C66" s="382"/>
      <c r="D66" s="383" t="s">
        <v>318</v>
      </c>
      <c r="E66" s="387"/>
      <c r="F66" s="391"/>
      <c r="G66" s="472"/>
      <c r="H66" s="473"/>
      <c r="I66" s="462">
        <f>SUM(G66:H66)</f>
        <v>0</v>
      </c>
      <c r="J66" s="472">
        <v>122755.81</v>
      </c>
      <c r="K66" s="473"/>
      <c r="L66" s="462">
        <f>SUM(J66:K66)</f>
        <v>122755.81</v>
      </c>
    </row>
    <row r="67" spans="1:12" s="414" customFormat="1" ht="24.75" customHeight="1">
      <c r="A67" s="380" t="s">
        <v>600</v>
      </c>
      <c r="B67" s="381"/>
      <c r="C67" s="382"/>
      <c r="D67" s="632" t="s">
        <v>641</v>
      </c>
      <c r="E67" s="633"/>
      <c r="F67" s="419"/>
      <c r="G67" s="473"/>
      <c r="H67" s="473"/>
      <c r="I67" s="386"/>
      <c r="J67" s="473"/>
      <c r="K67" s="473"/>
      <c r="L67" s="386"/>
    </row>
    <row r="68" spans="1:12" s="414" customFormat="1" ht="12.75" customHeight="1">
      <c r="A68" s="380" t="s">
        <v>604</v>
      </c>
      <c r="B68" s="381"/>
      <c r="C68" s="382"/>
      <c r="D68" s="383" t="s">
        <v>241</v>
      </c>
      <c r="E68" s="384"/>
      <c r="F68" s="391"/>
      <c r="G68" s="472">
        <v>3130</v>
      </c>
      <c r="H68" s="473"/>
      <c r="I68" s="464">
        <f>SUM(G68:H68)</f>
        <v>3130</v>
      </c>
      <c r="J68" s="472">
        <v>1281.25</v>
      </c>
      <c r="K68" s="473"/>
      <c r="L68" s="464">
        <f>SUM(J68:K68)</f>
        <v>1281.25</v>
      </c>
    </row>
    <row r="69" spans="1:12" s="354" customFormat="1" ht="36" customHeight="1">
      <c r="A69" s="374" t="s">
        <v>25</v>
      </c>
      <c r="B69" s="647" t="s">
        <v>642</v>
      </c>
      <c r="C69" s="651"/>
      <c r="D69" s="648"/>
      <c r="E69" s="633"/>
      <c r="F69" s="408"/>
      <c r="G69" s="470"/>
      <c r="H69" s="470"/>
      <c r="I69" s="373"/>
      <c r="J69" s="470"/>
      <c r="K69" s="470"/>
      <c r="L69" s="373"/>
    </row>
    <row r="70" spans="1:12" s="354" customFormat="1" ht="12.75">
      <c r="A70" s="374" t="s">
        <v>430</v>
      </c>
      <c r="B70" s="420" t="s">
        <v>605</v>
      </c>
      <c r="C70" s="399"/>
      <c r="D70" s="421"/>
      <c r="E70" s="422"/>
      <c r="F70" s="408"/>
      <c r="G70" s="470"/>
      <c r="H70" s="470"/>
      <c r="I70" s="373"/>
      <c r="J70" s="470"/>
      <c r="K70" s="470"/>
      <c r="L70" s="373"/>
    </row>
    <row r="71" spans="1:12" s="354" customFormat="1" ht="12.75">
      <c r="A71" s="374" t="s">
        <v>432</v>
      </c>
      <c r="B71" s="420" t="s">
        <v>606</v>
      </c>
      <c r="C71" s="399"/>
      <c r="D71" s="398"/>
      <c r="E71" s="423"/>
      <c r="F71" s="408"/>
      <c r="G71" s="470"/>
      <c r="H71" s="470"/>
      <c r="I71" s="373"/>
      <c r="J71" s="470"/>
      <c r="K71" s="470"/>
      <c r="L71" s="373"/>
    </row>
    <row r="72" spans="1:12" s="354" customFormat="1" ht="39" customHeight="1">
      <c r="A72" s="366" t="s">
        <v>16</v>
      </c>
      <c r="B72" s="652" t="s">
        <v>607</v>
      </c>
      <c r="C72" s="653"/>
      <c r="D72" s="653"/>
      <c r="E72" s="654"/>
      <c r="F72" s="424"/>
      <c r="G72" s="470"/>
      <c r="H72" s="470"/>
      <c r="I72" s="373"/>
      <c r="J72" s="470"/>
      <c r="K72" s="470"/>
      <c r="L72" s="373"/>
    </row>
    <row r="73" spans="1:12" s="354" customFormat="1" ht="24.75" customHeight="1">
      <c r="A73" s="366"/>
      <c r="B73" s="628" t="s">
        <v>608</v>
      </c>
      <c r="C73" s="655"/>
      <c r="D73" s="630"/>
      <c r="E73" s="631"/>
      <c r="F73" s="424"/>
      <c r="G73" s="474">
        <f>SUM(G20,G53,G60)</f>
        <v>5519.050000000047</v>
      </c>
      <c r="H73" s="474"/>
      <c r="I73" s="466">
        <f>SUM(I20,I53,I60)</f>
        <v>5519.050000000047</v>
      </c>
      <c r="J73" s="474">
        <f>SUM(J20,J53,J60)</f>
        <v>4206.0299999999115</v>
      </c>
      <c r="K73" s="474"/>
      <c r="L73" s="466">
        <f>SUM(L20,L53,L60)</f>
        <v>4206.029999999795</v>
      </c>
    </row>
    <row r="74" spans="1:12" s="354" customFormat="1" ht="24.75" customHeight="1">
      <c r="A74" s="425"/>
      <c r="B74" s="628" t="s">
        <v>609</v>
      </c>
      <c r="C74" s="629"/>
      <c r="D74" s="630"/>
      <c r="E74" s="631"/>
      <c r="F74" s="394"/>
      <c r="G74" s="469">
        <v>12089.08</v>
      </c>
      <c r="H74" s="470"/>
      <c r="I74" s="463">
        <f>SUM(G74:H74)</f>
        <v>12089.08</v>
      </c>
      <c r="J74" s="469">
        <v>7883.05</v>
      </c>
      <c r="K74" s="470"/>
      <c r="L74" s="463">
        <f>SUM(J74:K74)</f>
        <v>7883.05</v>
      </c>
    </row>
    <row r="75" spans="1:13" s="354" customFormat="1" ht="24.75" customHeight="1">
      <c r="A75" s="425"/>
      <c r="B75" s="656" t="s">
        <v>610</v>
      </c>
      <c r="C75" s="657"/>
      <c r="D75" s="658"/>
      <c r="E75" s="659"/>
      <c r="F75" s="394"/>
      <c r="G75" s="469">
        <f>SUM(G73:G74)</f>
        <v>17608.13000000005</v>
      </c>
      <c r="H75" s="470"/>
      <c r="I75" s="463">
        <f>SUM(I73:I74)</f>
        <v>17608.13000000005</v>
      </c>
      <c r="J75" s="469">
        <f>SUM(J73:J74)</f>
        <v>12089.07999999991</v>
      </c>
      <c r="K75" s="470"/>
      <c r="L75" s="463">
        <f>SUM(L73:L74)</f>
        <v>12089.079999999794</v>
      </c>
      <c r="M75" s="511"/>
    </row>
    <row r="76" spans="1:11" s="354" customFormat="1" ht="12.75">
      <c r="A76" s="426"/>
      <c r="B76" s="427"/>
      <c r="C76" s="427"/>
      <c r="D76" s="427"/>
      <c r="E76" s="428"/>
      <c r="F76" s="427"/>
      <c r="G76" s="508"/>
      <c r="H76" s="359"/>
      <c r="I76" s="359"/>
      <c r="J76" s="359"/>
      <c r="K76" s="359"/>
    </row>
    <row r="77" spans="1:11" s="354" customFormat="1" ht="12.75">
      <c r="A77" s="426"/>
      <c r="B77" s="427"/>
      <c r="C77" s="427"/>
      <c r="D77" s="427"/>
      <c r="E77" s="427"/>
      <c r="F77" s="427"/>
      <c r="G77" s="509"/>
      <c r="H77" s="455"/>
      <c r="I77" s="359"/>
      <c r="J77" s="359"/>
      <c r="K77" s="359"/>
    </row>
    <row r="78" spans="1:12" s="354" customFormat="1" ht="15.75">
      <c r="A78" s="429"/>
      <c r="B78" s="430"/>
      <c r="C78" s="430"/>
      <c r="D78" s="430"/>
      <c r="E78" s="431" t="s">
        <v>30</v>
      </c>
      <c r="F78" s="431"/>
      <c r="G78" s="431"/>
      <c r="H78" s="431"/>
      <c r="I78" s="432"/>
      <c r="J78" s="431" t="s">
        <v>395</v>
      </c>
      <c r="K78" s="430"/>
      <c r="L78" s="433"/>
    </row>
    <row r="79" spans="1:11" s="354" customFormat="1" ht="13.5" customHeight="1">
      <c r="A79" s="663" t="s">
        <v>643</v>
      </c>
      <c r="B79" s="663"/>
      <c r="C79" s="663"/>
      <c r="D79" s="663"/>
      <c r="E79" s="663"/>
      <c r="F79" s="663"/>
      <c r="G79" s="663"/>
      <c r="H79" s="353" t="s">
        <v>611</v>
      </c>
      <c r="I79" s="356"/>
      <c r="J79" s="660" t="s">
        <v>20</v>
      </c>
      <c r="K79" s="660"/>
    </row>
    <row r="80" spans="1:5" s="354" customFormat="1" ht="12.75">
      <c r="A80" s="661" t="s">
        <v>644</v>
      </c>
      <c r="B80" s="661"/>
      <c r="C80" s="661"/>
      <c r="D80" s="661"/>
      <c r="E80" s="661"/>
    </row>
    <row r="81" s="354" customFormat="1" ht="12.75"/>
    <row r="82" spans="1:12" s="354" customFormat="1" ht="15.75">
      <c r="A82" s="429"/>
      <c r="B82" s="430"/>
      <c r="C82" s="430"/>
      <c r="D82" s="430"/>
      <c r="E82" s="431" t="s">
        <v>613</v>
      </c>
      <c r="F82" s="431"/>
      <c r="G82" s="431"/>
      <c r="H82" s="431"/>
      <c r="I82" s="434"/>
      <c r="J82" s="431" t="s">
        <v>614</v>
      </c>
      <c r="K82" s="430"/>
      <c r="L82" s="433"/>
    </row>
    <row r="83" spans="1:12" s="354" customFormat="1" ht="12.75">
      <c r="A83" s="662" t="s">
        <v>645</v>
      </c>
      <c r="B83" s="662"/>
      <c r="C83" s="662"/>
      <c r="D83" s="662"/>
      <c r="E83" s="662"/>
      <c r="F83" s="662"/>
      <c r="G83" s="662"/>
      <c r="H83" s="355" t="s">
        <v>611</v>
      </c>
      <c r="I83" s="435"/>
      <c r="J83" s="610" t="s">
        <v>20</v>
      </c>
      <c r="K83" s="610"/>
      <c r="L83" s="414"/>
    </row>
    <row r="84" s="354" customFormat="1" ht="12.75">
      <c r="F84" s="359"/>
    </row>
    <row r="85" s="354" customFormat="1" ht="12.75">
      <c r="F85" s="359"/>
    </row>
    <row r="86" s="354" customFormat="1" ht="12.75">
      <c r="F86" s="359"/>
    </row>
    <row r="87" s="354" customFormat="1" ht="12.75">
      <c r="F87" s="359"/>
    </row>
    <row r="88" s="354" customFormat="1" ht="12.75">
      <c r="F88" s="359"/>
    </row>
    <row r="89" s="354" customFormat="1" ht="12.75">
      <c r="F89" s="359"/>
    </row>
    <row r="90" s="354" customFormat="1" ht="12.75">
      <c r="F90" s="359"/>
    </row>
    <row r="91" s="354" customFormat="1" ht="12.75">
      <c r="F91" s="359"/>
    </row>
    <row r="92" s="354" customFormat="1" ht="12.75">
      <c r="F92" s="359"/>
    </row>
    <row r="93" s="354" customFormat="1" ht="12.75">
      <c r="F93" s="359"/>
    </row>
    <row r="94" s="354" customFormat="1" ht="12.75">
      <c r="F94" s="359"/>
    </row>
    <row r="95" s="354" customFormat="1" ht="12.75">
      <c r="F95" s="359"/>
    </row>
    <row r="96" s="354" customFormat="1" ht="12.75">
      <c r="F96" s="359"/>
    </row>
    <row r="97" s="354" customFormat="1" ht="12.75">
      <c r="F97" s="359"/>
    </row>
    <row r="98" s="354" customFormat="1" ht="12.75">
      <c r="F98" s="359"/>
    </row>
    <row r="99" s="354" customFormat="1" ht="12.75">
      <c r="F99" s="359"/>
    </row>
    <row r="100" s="354" customFormat="1" ht="12.75">
      <c r="F100" s="359"/>
    </row>
    <row r="101" s="354" customFormat="1" ht="12.75">
      <c r="F101" s="359"/>
    </row>
    <row r="102" s="354" customFormat="1" ht="12.75">
      <c r="F102" s="359"/>
    </row>
    <row r="103" s="354" customFormat="1" ht="12.75">
      <c r="F103" s="359"/>
    </row>
    <row r="104" s="354" customFormat="1" ht="12.75">
      <c r="F104" s="359"/>
    </row>
  </sheetData>
  <sheetProtection/>
  <mergeCells count="41">
    <mergeCell ref="B73:E73"/>
    <mergeCell ref="B74:E74"/>
    <mergeCell ref="B75:E75"/>
    <mergeCell ref="J79:K79"/>
    <mergeCell ref="A80:E80"/>
    <mergeCell ref="A83:G83"/>
    <mergeCell ref="J83:K83"/>
    <mergeCell ref="A79:G79"/>
    <mergeCell ref="B60:E60"/>
    <mergeCell ref="D67:E67"/>
    <mergeCell ref="B69:E69"/>
    <mergeCell ref="B64:E64"/>
    <mergeCell ref="B63:E63"/>
    <mergeCell ref="B72:E72"/>
    <mergeCell ref="B53:E53"/>
    <mergeCell ref="B54:E54"/>
    <mergeCell ref="B55:E55"/>
    <mergeCell ref="B56:E56"/>
    <mergeCell ref="B58:E58"/>
    <mergeCell ref="B59:E59"/>
    <mergeCell ref="B19:E19"/>
    <mergeCell ref="B20:E20"/>
    <mergeCell ref="D25:E25"/>
    <mergeCell ref="C36:E36"/>
    <mergeCell ref="B22:E22"/>
    <mergeCell ref="C38:E38"/>
    <mergeCell ref="A14:L14"/>
    <mergeCell ref="A15:L15"/>
    <mergeCell ref="F16:L16"/>
    <mergeCell ref="A17:A18"/>
    <mergeCell ref="B17:E18"/>
    <mergeCell ref="F17:F18"/>
    <mergeCell ref="G17:I17"/>
    <mergeCell ref="J17:L17"/>
    <mergeCell ref="A6:L6"/>
    <mergeCell ref="A7:L7"/>
    <mergeCell ref="A4:L5"/>
    <mergeCell ref="A11:L11"/>
    <mergeCell ref="A12:L12"/>
    <mergeCell ref="A8:L8"/>
    <mergeCell ref="A9:L10"/>
  </mergeCells>
  <printOptions/>
  <pageMargins left="0.4724409448818898" right="0.4724409448818898" top="0.7874015748031497" bottom="0.3937007874015748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261" customWidth="1"/>
    <col min="2" max="2" width="24.421875" style="262" customWidth="1"/>
    <col min="3" max="3" width="11.8515625" style="262" customWidth="1"/>
    <col min="4" max="4" width="11.57421875" style="262" customWidth="1"/>
    <col min="5" max="5" width="10.7109375" style="262" customWidth="1"/>
    <col min="6" max="6" width="12.28125" style="262" customWidth="1"/>
    <col min="7" max="7" width="9.7109375" style="262" customWidth="1"/>
    <col min="8" max="8" width="8.7109375" style="262" customWidth="1"/>
    <col min="9" max="9" width="11.140625" style="262" customWidth="1"/>
    <col min="10" max="10" width="11.421875" style="262" customWidth="1"/>
    <col min="11" max="11" width="9.8515625" style="262" customWidth="1"/>
    <col min="12" max="12" width="10.7109375" style="262" customWidth="1"/>
    <col min="13" max="13" width="11.7109375" style="262" customWidth="1"/>
    <col min="14" max="14" width="13.28125" style="262" customWidth="1"/>
    <col min="15" max="15" width="9.140625" style="262" customWidth="1"/>
    <col min="16" max="16" width="11.00390625" style="262" bestFit="1" customWidth="1"/>
    <col min="17" max="16384" width="9.140625" style="262" customWidth="1"/>
  </cols>
  <sheetData>
    <row r="1" spans="2:9" ht="15">
      <c r="B1" s="2" t="s">
        <v>654</v>
      </c>
      <c r="I1" s="262" t="s">
        <v>402</v>
      </c>
    </row>
    <row r="2" spans="2:9" ht="15">
      <c r="B2" s="2" t="s">
        <v>397</v>
      </c>
      <c r="I2" s="262" t="s">
        <v>403</v>
      </c>
    </row>
    <row r="5" spans="1:13" ht="12.75">
      <c r="A5" s="264"/>
      <c r="B5" s="4" t="s">
        <v>683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12">
      <c r="A6" s="264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</row>
    <row r="7" spans="1:13" ht="14.25">
      <c r="A7" s="264"/>
      <c r="B7" s="128" t="s">
        <v>612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12">
      <c r="A8" s="264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ht="9" customHeight="1"/>
    <row r="10" spans="1:13" ht="75.75" customHeight="1">
      <c r="A10" s="103" t="s">
        <v>2</v>
      </c>
      <c r="B10" s="103" t="s">
        <v>207</v>
      </c>
      <c r="C10" s="103" t="s">
        <v>208</v>
      </c>
      <c r="D10" s="103" t="s">
        <v>209</v>
      </c>
      <c r="E10" s="103"/>
      <c r="F10" s="103"/>
      <c r="G10" s="103"/>
      <c r="H10" s="103"/>
      <c r="I10" s="103"/>
      <c r="J10" s="260"/>
      <c r="K10" s="260"/>
      <c r="L10" s="103"/>
      <c r="M10" s="103" t="s">
        <v>210</v>
      </c>
    </row>
    <row r="11" spans="1:13" ht="123" customHeight="1">
      <c r="A11" s="103"/>
      <c r="B11" s="103"/>
      <c r="C11" s="103"/>
      <c r="D11" s="103" t="s">
        <v>398</v>
      </c>
      <c r="E11" s="103" t="s">
        <v>404</v>
      </c>
      <c r="F11" s="103" t="s">
        <v>399</v>
      </c>
      <c r="G11" s="103" t="s">
        <v>211</v>
      </c>
      <c r="H11" s="103" t="s">
        <v>400</v>
      </c>
      <c r="I11" s="265" t="s">
        <v>218</v>
      </c>
      <c r="J11" s="103" t="s">
        <v>212</v>
      </c>
      <c r="K11" s="266" t="s">
        <v>213</v>
      </c>
      <c r="L11" s="267" t="s">
        <v>219</v>
      </c>
      <c r="M11" s="103"/>
    </row>
    <row r="12" spans="1:13" ht="12">
      <c r="A12" s="104">
        <v>1</v>
      </c>
      <c r="B12" s="104">
        <v>2</v>
      </c>
      <c r="C12" s="104">
        <v>3</v>
      </c>
      <c r="D12" s="104">
        <v>4</v>
      </c>
      <c r="E12" s="104">
        <v>5</v>
      </c>
      <c r="F12" s="104">
        <v>6</v>
      </c>
      <c r="G12" s="104">
        <v>7</v>
      </c>
      <c r="H12" s="104">
        <v>8</v>
      </c>
      <c r="I12" s="104">
        <v>9</v>
      </c>
      <c r="J12" s="104">
        <v>10</v>
      </c>
      <c r="K12" s="268" t="s">
        <v>220</v>
      </c>
      <c r="L12" s="104">
        <v>12</v>
      </c>
      <c r="M12" s="104">
        <v>13</v>
      </c>
    </row>
    <row r="13" spans="1:15" ht="69.75" customHeight="1">
      <c r="A13" s="103" t="s">
        <v>35</v>
      </c>
      <c r="B13" s="269" t="s">
        <v>221</v>
      </c>
      <c r="C13" s="477">
        <f>C15+C14</f>
        <v>67236.79</v>
      </c>
      <c r="D13" s="477">
        <f>D14+D15</f>
        <v>768073.36</v>
      </c>
      <c r="E13" s="482">
        <f>E14+E15</f>
        <v>0</v>
      </c>
      <c r="F13" s="477">
        <f>F14+F15</f>
        <v>165.71</v>
      </c>
      <c r="G13" s="482">
        <v>0</v>
      </c>
      <c r="H13" s="482">
        <v>0</v>
      </c>
      <c r="I13" s="482">
        <f>I15+I14</f>
        <v>-767576.3099999999</v>
      </c>
      <c r="J13" s="482">
        <v>0</v>
      </c>
      <c r="K13" s="482">
        <v>0</v>
      </c>
      <c r="L13" s="482">
        <f>L15</f>
        <v>0</v>
      </c>
      <c r="M13" s="478">
        <f aca="true" t="shared" si="0" ref="M13:M24">C13+D13+E13+F13+G13+H13+I13+J13+K13+L13</f>
        <v>67899.55000000005</v>
      </c>
      <c r="O13" s="273"/>
    </row>
    <row r="14" spans="1:15" ht="15" customHeight="1">
      <c r="A14" s="104" t="s">
        <v>36</v>
      </c>
      <c r="B14" s="270" t="s">
        <v>214</v>
      </c>
      <c r="C14" s="479">
        <v>67236.79</v>
      </c>
      <c r="D14" s="481">
        <v>13600</v>
      </c>
      <c r="E14" s="451"/>
      <c r="F14" s="479">
        <v>165.71</v>
      </c>
      <c r="G14" s="483"/>
      <c r="H14" s="483"/>
      <c r="I14" s="483">
        <v>-13102.95</v>
      </c>
      <c r="J14" s="483"/>
      <c r="K14" s="483"/>
      <c r="L14" s="483"/>
      <c r="M14" s="479">
        <f t="shared" si="0"/>
        <v>67899.55</v>
      </c>
      <c r="O14" s="453"/>
    </row>
    <row r="15" spans="1:13" ht="15" customHeight="1">
      <c r="A15" s="104" t="s">
        <v>38</v>
      </c>
      <c r="B15" s="270" t="s">
        <v>215</v>
      </c>
      <c r="C15" s="271"/>
      <c r="D15" s="481">
        <v>754473.36</v>
      </c>
      <c r="E15" s="451"/>
      <c r="F15" s="271"/>
      <c r="G15" s="483"/>
      <c r="H15" s="483"/>
      <c r="I15" s="512">
        <v>-754473.36</v>
      </c>
      <c r="J15" s="483"/>
      <c r="K15" s="483"/>
      <c r="L15" s="480"/>
      <c r="M15" s="480">
        <f t="shared" si="0"/>
        <v>0</v>
      </c>
    </row>
    <row r="16" spans="1:15" ht="74.25" customHeight="1">
      <c r="A16" s="103" t="s">
        <v>50</v>
      </c>
      <c r="B16" s="269" t="s">
        <v>222</v>
      </c>
      <c r="C16" s="477">
        <f>C18+C17</f>
        <v>1418244.04</v>
      </c>
      <c r="D16" s="477">
        <f>D17+D18</f>
        <v>228315</v>
      </c>
      <c r="E16" s="478">
        <f>E17+E18</f>
        <v>0</v>
      </c>
      <c r="F16" s="477">
        <f>F17+F18</f>
        <v>33.74</v>
      </c>
      <c r="G16" s="482">
        <v>0</v>
      </c>
      <c r="H16" s="482">
        <v>0</v>
      </c>
      <c r="I16" s="482">
        <f>I18+I17</f>
        <v>-244765.96</v>
      </c>
      <c r="J16" s="482">
        <v>0</v>
      </c>
      <c r="K16" s="482">
        <v>0</v>
      </c>
      <c r="L16" s="482">
        <f>L17+L18</f>
        <v>0</v>
      </c>
      <c r="M16" s="478">
        <f t="shared" si="0"/>
        <v>1401826.82</v>
      </c>
      <c r="O16" s="273"/>
    </row>
    <row r="17" spans="1:15" ht="15" customHeight="1">
      <c r="A17" s="104" t="s">
        <v>51</v>
      </c>
      <c r="B17" s="270" t="s">
        <v>214</v>
      </c>
      <c r="C17" s="479">
        <v>1418244.04</v>
      </c>
      <c r="D17" s="481">
        <v>2900</v>
      </c>
      <c r="E17" s="479"/>
      <c r="F17" s="479">
        <v>33.74</v>
      </c>
      <c r="G17" s="480"/>
      <c r="H17" s="480"/>
      <c r="I17" s="483">
        <v>-19350.96</v>
      </c>
      <c r="J17" s="483"/>
      <c r="K17" s="483"/>
      <c r="L17" s="483"/>
      <c r="M17" s="479">
        <f>C17+D17+E17+F17+G17+H17+I17+J17+K17+L17</f>
        <v>1401826.82</v>
      </c>
      <c r="O17" s="453"/>
    </row>
    <row r="18" spans="1:16" ht="15" customHeight="1">
      <c r="A18" s="104" t="s">
        <v>53</v>
      </c>
      <c r="B18" s="270" t="s">
        <v>215</v>
      </c>
      <c r="C18" s="479">
        <v>0</v>
      </c>
      <c r="D18" s="481">
        <v>225415</v>
      </c>
      <c r="E18" s="272"/>
      <c r="F18" s="271"/>
      <c r="G18" s="483"/>
      <c r="H18" s="483"/>
      <c r="I18" s="483">
        <v>-225415</v>
      </c>
      <c r="J18" s="483"/>
      <c r="K18" s="480"/>
      <c r="L18" s="480"/>
      <c r="M18" s="480">
        <f>C18+D18+E18+F18+G18+H18+I18+J18+K18+L18</f>
        <v>0</v>
      </c>
      <c r="N18" s="452"/>
      <c r="P18" s="452"/>
    </row>
    <row r="19" spans="1:15" ht="114.75" customHeight="1">
      <c r="A19" s="103" t="s">
        <v>79</v>
      </c>
      <c r="B19" s="269" t="s">
        <v>223</v>
      </c>
      <c r="C19" s="478">
        <f>C20+C21</f>
        <v>618671.97</v>
      </c>
      <c r="D19" s="478">
        <f>D20+D21</f>
        <v>0</v>
      </c>
      <c r="E19" s="482">
        <v>0</v>
      </c>
      <c r="F19" s="482">
        <f>F20+F21</f>
        <v>7.8</v>
      </c>
      <c r="G19" s="482">
        <v>0</v>
      </c>
      <c r="H19" s="482">
        <v>0</v>
      </c>
      <c r="I19" s="482">
        <f>I20+I21</f>
        <v>-841.68</v>
      </c>
      <c r="J19" s="482">
        <v>0</v>
      </c>
      <c r="K19" s="482">
        <v>0</v>
      </c>
      <c r="L19" s="482">
        <v>0</v>
      </c>
      <c r="M19" s="478">
        <f t="shared" si="0"/>
        <v>617838.09</v>
      </c>
      <c r="O19" s="273"/>
    </row>
    <row r="20" spans="1:16" ht="15" customHeight="1">
      <c r="A20" s="104" t="s">
        <v>81</v>
      </c>
      <c r="B20" s="270" t="s">
        <v>214</v>
      </c>
      <c r="C20" s="479">
        <v>618671.97</v>
      </c>
      <c r="D20" s="271"/>
      <c r="E20" s="271"/>
      <c r="F20" s="480">
        <v>7.8</v>
      </c>
      <c r="G20" s="483"/>
      <c r="H20" s="483"/>
      <c r="I20" s="483">
        <v>-841.68</v>
      </c>
      <c r="J20" s="483"/>
      <c r="K20" s="483"/>
      <c r="L20" s="483"/>
      <c r="M20" s="479">
        <f t="shared" si="0"/>
        <v>617838.09</v>
      </c>
      <c r="O20" s="453"/>
      <c r="P20" s="507"/>
    </row>
    <row r="21" spans="1:13" ht="15" customHeight="1">
      <c r="A21" s="104" t="s">
        <v>83</v>
      </c>
      <c r="B21" s="270" t="s">
        <v>215</v>
      </c>
      <c r="C21" s="271"/>
      <c r="D21" s="479"/>
      <c r="E21" s="271"/>
      <c r="F21" s="271"/>
      <c r="G21" s="483"/>
      <c r="H21" s="483"/>
      <c r="I21" s="483"/>
      <c r="J21" s="483"/>
      <c r="K21" s="483"/>
      <c r="L21" s="483"/>
      <c r="M21" s="480">
        <f t="shared" si="0"/>
        <v>0</v>
      </c>
    </row>
    <row r="22" spans="1:16" ht="15" customHeight="1">
      <c r="A22" s="103" t="s">
        <v>87</v>
      </c>
      <c r="B22" s="269" t="s">
        <v>216</v>
      </c>
      <c r="C22" s="477">
        <f>C24+C23</f>
        <v>38948.67</v>
      </c>
      <c r="D22" s="478">
        <f>D24+D23</f>
        <v>20050.27</v>
      </c>
      <c r="E22" s="482">
        <f>E23+E24</f>
        <v>0</v>
      </c>
      <c r="F22" s="478">
        <f>F24+F23</f>
        <v>0</v>
      </c>
      <c r="G22" s="482">
        <v>0</v>
      </c>
      <c r="H22" s="482">
        <v>0</v>
      </c>
      <c r="I22" s="484">
        <f>I23+I24</f>
        <v>-24308.64</v>
      </c>
      <c r="J22" s="482">
        <v>0</v>
      </c>
      <c r="K22" s="482">
        <v>0</v>
      </c>
      <c r="L22" s="482">
        <v>0</v>
      </c>
      <c r="M22" s="478">
        <f t="shared" si="0"/>
        <v>34690.3</v>
      </c>
      <c r="N22" s="263"/>
      <c r="O22" s="273"/>
      <c r="P22" s="507"/>
    </row>
    <row r="23" spans="1:15" ht="15" customHeight="1">
      <c r="A23" s="104" t="s">
        <v>224</v>
      </c>
      <c r="B23" s="270" t="s">
        <v>214</v>
      </c>
      <c r="C23" s="479">
        <v>26859.59</v>
      </c>
      <c r="D23" s="480">
        <v>3130</v>
      </c>
      <c r="E23" s="480"/>
      <c r="F23" s="479"/>
      <c r="G23" s="271"/>
      <c r="H23" s="271"/>
      <c r="I23" s="483">
        <v>-12907.42</v>
      </c>
      <c r="J23" s="480"/>
      <c r="K23" s="480"/>
      <c r="L23" s="480"/>
      <c r="M23" s="479">
        <f t="shared" si="0"/>
        <v>17082.17</v>
      </c>
      <c r="N23" s="273"/>
      <c r="O23" s="453"/>
    </row>
    <row r="24" spans="1:16" ht="15" customHeight="1">
      <c r="A24" s="104" t="s">
        <v>225</v>
      </c>
      <c r="B24" s="270" t="s">
        <v>215</v>
      </c>
      <c r="C24" s="479">
        <v>12089.08</v>
      </c>
      <c r="D24" s="479">
        <v>16920.27</v>
      </c>
      <c r="E24" s="483"/>
      <c r="F24" s="271"/>
      <c r="G24" s="271"/>
      <c r="H24" s="271"/>
      <c r="I24" s="480">
        <v>-11401.22</v>
      </c>
      <c r="J24" s="480"/>
      <c r="K24" s="480"/>
      <c r="L24" s="480"/>
      <c r="M24" s="479">
        <f t="shared" si="0"/>
        <v>17608.129999999997</v>
      </c>
      <c r="N24" s="273"/>
      <c r="O24" s="273"/>
      <c r="P24" s="507"/>
    </row>
    <row r="25" spans="1:14" ht="15" customHeight="1">
      <c r="A25" s="103" t="s">
        <v>89</v>
      </c>
      <c r="B25" s="269" t="s">
        <v>217</v>
      </c>
      <c r="C25" s="478">
        <f>C13+C16+C22+C19</f>
        <v>2143101.4699999997</v>
      </c>
      <c r="D25" s="478">
        <f>D13+D16+D22+D19</f>
        <v>1016438.63</v>
      </c>
      <c r="E25" s="482">
        <f aca="true" t="shared" si="1" ref="E25:M25">E13+E16+E22+E19</f>
        <v>0</v>
      </c>
      <c r="F25" s="478">
        <f t="shared" si="1"/>
        <v>207.25000000000003</v>
      </c>
      <c r="G25" s="482">
        <f t="shared" si="1"/>
        <v>0</v>
      </c>
      <c r="H25" s="482">
        <f t="shared" si="1"/>
        <v>0</v>
      </c>
      <c r="I25" s="482">
        <f t="shared" si="1"/>
        <v>-1037492.59</v>
      </c>
      <c r="J25" s="482">
        <f t="shared" si="1"/>
        <v>0</v>
      </c>
      <c r="K25" s="482">
        <f t="shared" si="1"/>
        <v>0</v>
      </c>
      <c r="L25" s="482">
        <f t="shared" si="1"/>
        <v>0</v>
      </c>
      <c r="M25" s="478">
        <f t="shared" si="1"/>
        <v>2122254.7600000002</v>
      </c>
      <c r="N25" s="506"/>
    </row>
    <row r="27" spans="4:13" ht="12">
      <c r="D27" s="273"/>
      <c r="I27" s="273"/>
      <c r="M27" s="273"/>
    </row>
    <row r="28" spans="2:13" ht="12.75">
      <c r="B28" s="296" t="s">
        <v>661</v>
      </c>
      <c r="C28" s="4"/>
      <c r="D28" s="436"/>
      <c r="M28" s="273"/>
    </row>
    <row r="29" ht="12">
      <c r="F29" s="273"/>
    </row>
    <row r="30" spans="4:13" ht="12">
      <c r="D30" s="273"/>
      <c r="F30" s="273"/>
      <c r="M30" s="273"/>
    </row>
  </sheetData>
  <sheetProtection/>
  <printOptions/>
  <pageMargins left="0" right="0" top="0.8661417322834646" bottom="0.7874015748031497" header="0.5118110236220472" footer="0.5118110236220472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5.140625" style="2" customWidth="1"/>
    <col min="3" max="3" width="11.00390625" style="2" customWidth="1"/>
    <col min="4" max="4" width="13.8515625" style="2" customWidth="1"/>
    <col min="5" max="5" width="12.7109375" style="2" customWidth="1"/>
    <col min="6" max="6" width="11.57421875" style="2" customWidth="1"/>
    <col min="7" max="7" width="14.00390625" style="2" customWidth="1"/>
    <col min="8" max="8" width="13.421875" style="2" customWidth="1"/>
    <col min="9" max="16384" width="9.140625" style="2" customWidth="1"/>
  </cols>
  <sheetData>
    <row r="1" spans="2:6" ht="15">
      <c r="B1" s="2" t="s">
        <v>654</v>
      </c>
      <c r="F1" s="128"/>
    </row>
    <row r="2" spans="2:6" ht="15">
      <c r="B2" s="2" t="s">
        <v>397</v>
      </c>
      <c r="F2" s="2" t="s">
        <v>226</v>
      </c>
    </row>
    <row r="3" ht="15">
      <c r="F3" s="2" t="s">
        <v>227</v>
      </c>
    </row>
    <row r="4" ht="8.25" customHeight="1"/>
    <row r="5" spans="1:8" ht="21.75" customHeight="1">
      <c r="A5" s="664" t="s">
        <v>683</v>
      </c>
      <c r="B5" s="664"/>
      <c r="C5" s="664"/>
      <c r="D5" s="664"/>
      <c r="E5" s="664"/>
      <c r="F5" s="664"/>
      <c r="G5" s="664"/>
      <c r="H5" s="664"/>
    </row>
    <row r="6" spans="1:8" ht="21.75" customHeight="1">
      <c r="A6" s="339"/>
      <c r="B6" s="339"/>
      <c r="C6" s="339"/>
      <c r="D6" s="339"/>
      <c r="E6" s="339"/>
      <c r="F6" s="339"/>
      <c r="G6" s="339"/>
      <c r="H6" s="339"/>
    </row>
    <row r="7" spans="1:8" ht="15">
      <c r="A7" s="665" t="s">
        <v>228</v>
      </c>
      <c r="B7" s="665"/>
      <c r="C7" s="665"/>
      <c r="D7" s="665"/>
      <c r="E7" s="665"/>
      <c r="F7" s="665"/>
      <c r="G7" s="665"/>
      <c r="H7" s="665"/>
    </row>
    <row r="8" ht="5.25" customHeight="1"/>
    <row r="9" spans="1:8" ht="15">
      <c r="A9" s="665"/>
      <c r="B9" s="665"/>
      <c r="C9" s="665"/>
      <c r="D9" s="665"/>
      <c r="E9" s="665"/>
      <c r="F9" s="665"/>
      <c r="G9" s="665"/>
      <c r="H9" s="665"/>
    </row>
    <row r="10" ht="5.25" customHeight="1"/>
    <row r="11" spans="1:11" ht="15" customHeight="1">
      <c r="A11" s="552" t="s">
        <v>2</v>
      </c>
      <c r="B11" s="552" t="s">
        <v>229</v>
      </c>
      <c r="C11" s="552" t="s">
        <v>230</v>
      </c>
      <c r="D11" s="552"/>
      <c r="E11" s="666"/>
      <c r="F11" s="666" t="s">
        <v>231</v>
      </c>
      <c r="G11" s="667"/>
      <c r="H11" s="667"/>
      <c r="I11" s="515"/>
      <c r="J11" s="516" t="s">
        <v>662</v>
      </c>
      <c r="K11" s="517"/>
    </row>
    <row r="12" spans="1:11" ht="79.5" customHeight="1">
      <c r="A12" s="552"/>
      <c r="B12" s="552"/>
      <c r="C12" s="11" t="s">
        <v>232</v>
      </c>
      <c r="D12" s="11" t="s">
        <v>233</v>
      </c>
      <c r="E12" s="11" t="s">
        <v>69</v>
      </c>
      <c r="F12" s="513" t="s">
        <v>234</v>
      </c>
      <c r="G12" s="513" t="s">
        <v>235</v>
      </c>
      <c r="H12" s="513" t="s">
        <v>69</v>
      </c>
      <c r="I12" s="513" t="s">
        <v>234</v>
      </c>
      <c r="J12" s="513" t="s">
        <v>235</v>
      </c>
      <c r="K12" s="513" t="s">
        <v>69</v>
      </c>
    </row>
    <row r="13" spans="1:11" ht="15">
      <c r="A13" s="13">
        <v>1</v>
      </c>
      <c r="B13" s="13">
        <v>2</v>
      </c>
      <c r="C13" s="13">
        <v>3</v>
      </c>
      <c r="D13" s="13">
        <v>4</v>
      </c>
      <c r="E13" s="13" t="s">
        <v>236</v>
      </c>
      <c r="F13" s="13">
        <v>6</v>
      </c>
      <c r="G13" s="13">
        <v>7</v>
      </c>
      <c r="H13" s="13" t="s">
        <v>237</v>
      </c>
      <c r="I13" s="13">
        <v>9</v>
      </c>
      <c r="J13" s="13">
        <v>10</v>
      </c>
      <c r="K13" s="13" t="s">
        <v>663</v>
      </c>
    </row>
    <row r="14" spans="1:11" ht="38.25">
      <c r="A14" s="13" t="s">
        <v>35</v>
      </c>
      <c r="B14" s="456" t="s">
        <v>238</v>
      </c>
      <c r="C14" s="239"/>
      <c r="D14" s="485">
        <v>67236.79</v>
      </c>
      <c r="E14" s="485">
        <f>SUM(C14:D14)</f>
        <v>67236.79</v>
      </c>
      <c r="F14" s="239"/>
      <c r="G14" s="485">
        <v>67899.55</v>
      </c>
      <c r="H14" s="485">
        <f>SUM(F14:G14)</f>
        <v>67899.55</v>
      </c>
      <c r="I14" s="239"/>
      <c r="J14" s="239"/>
      <c r="K14" s="239"/>
    </row>
    <row r="15" spans="1:11" ht="54.75" customHeight="1">
      <c r="A15" s="13" t="s">
        <v>50</v>
      </c>
      <c r="B15" s="456" t="s">
        <v>239</v>
      </c>
      <c r="C15" s="239"/>
      <c r="D15" s="485">
        <v>1418244.04</v>
      </c>
      <c r="E15" s="485">
        <f>SUM(C15:D15)</f>
        <v>1418244.04</v>
      </c>
      <c r="F15" s="239"/>
      <c r="G15" s="485">
        <v>1401826.82</v>
      </c>
      <c r="H15" s="485">
        <f>SUM(F15:G15)</f>
        <v>1401826.82</v>
      </c>
      <c r="I15" s="239"/>
      <c r="J15" s="239"/>
      <c r="K15" s="239"/>
    </row>
    <row r="16" spans="1:11" ht="60" customHeight="1">
      <c r="A16" s="13" t="s">
        <v>79</v>
      </c>
      <c r="B16" s="456" t="s">
        <v>240</v>
      </c>
      <c r="C16" s="239"/>
      <c r="D16" s="485">
        <v>618671.97</v>
      </c>
      <c r="E16" s="485">
        <f>SUM(C16:D16)</f>
        <v>618671.97</v>
      </c>
      <c r="F16" s="239"/>
      <c r="G16" s="485">
        <v>617838.09</v>
      </c>
      <c r="H16" s="485">
        <f>SUM(F16:G16)</f>
        <v>617838.09</v>
      </c>
      <c r="I16" s="239"/>
      <c r="J16" s="239"/>
      <c r="K16" s="239"/>
    </row>
    <row r="17" spans="1:11" ht="15" customHeight="1">
      <c r="A17" s="13" t="s">
        <v>87</v>
      </c>
      <c r="B17" s="456" t="s">
        <v>241</v>
      </c>
      <c r="C17" s="239"/>
      <c r="D17" s="485">
        <v>38948.67</v>
      </c>
      <c r="E17" s="485">
        <f>SUM(C17:D17)</f>
        <v>38948.67</v>
      </c>
      <c r="F17" s="239"/>
      <c r="G17" s="485">
        <v>34690.3</v>
      </c>
      <c r="H17" s="485">
        <f>SUM(F17:G17)</f>
        <v>34690.3</v>
      </c>
      <c r="I17" s="239"/>
      <c r="J17" s="239"/>
      <c r="K17" s="239"/>
    </row>
    <row r="18" spans="1:11" ht="15" customHeight="1">
      <c r="A18" s="13" t="s">
        <v>89</v>
      </c>
      <c r="B18" s="456" t="s">
        <v>69</v>
      </c>
      <c r="C18" s="72">
        <f aca="true" t="shared" si="0" ref="C18:K18">SUM(C14:C17)</f>
        <v>0</v>
      </c>
      <c r="D18" s="486">
        <f>SUM(D14:D17)</f>
        <v>2143101.4699999997</v>
      </c>
      <c r="E18" s="486">
        <f>SUM(E14:E17)</f>
        <v>2143101.4699999997</v>
      </c>
      <c r="F18" s="72">
        <f t="shared" si="0"/>
        <v>0</v>
      </c>
      <c r="G18" s="486">
        <f t="shared" si="0"/>
        <v>2122254.76</v>
      </c>
      <c r="H18" s="486">
        <f t="shared" si="0"/>
        <v>2122254.76</v>
      </c>
      <c r="I18" s="72">
        <f t="shared" si="0"/>
        <v>0</v>
      </c>
      <c r="J18" s="72">
        <f t="shared" si="0"/>
        <v>0</v>
      </c>
      <c r="K18" s="72">
        <f t="shared" si="0"/>
        <v>0</v>
      </c>
    </row>
    <row r="19" ht="6.75" customHeight="1"/>
    <row r="20" spans="3:5" ht="11.25" customHeight="1">
      <c r="C20" s="341"/>
      <c r="D20" s="341"/>
      <c r="E20" s="341"/>
    </row>
    <row r="21" spans="2:5" ht="15">
      <c r="B21" s="296" t="s">
        <v>661</v>
      </c>
      <c r="C21" s="341"/>
      <c r="D21" s="341"/>
      <c r="E21" s="341"/>
    </row>
    <row r="22" spans="3:5" ht="15">
      <c r="C22" s="341"/>
      <c r="D22" s="341"/>
      <c r="E22" s="341"/>
    </row>
  </sheetData>
  <sheetProtection/>
  <mergeCells count="7">
    <mergeCell ref="A5:H5"/>
    <mergeCell ref="A7:H7"/>
    <mergeCell ref="A9:H9"/>
    <mergeCell ref="A11:A12"/>
    <mergeCell ref="B11:B12"/>
    <mergeCell ref="C11:E11"/>
    <mergeCell ref="F11:H11"/>
  </mergeCells>
  <printOptions/>
  <pageMargins left="0.35433070866141736" right="0.35433070866141736" top="0.8661417322834646" bottom="0.3937007874015748" header="0.5118110236220472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93" customWidth="1"/>
    <col min="2" max="2" width="1.8515625" style="293" customWidth="1"/>
    <col min="3" max="3" width="54.421875" style="293" customWidth="1"/>
    <col min="4" max="4" width="14.8515625" style="293" customWidth="1"/>
    <col min="5" max="5" width="15.7109375" style="293" customWidth="1"/>
    <col min="6" max="16384" width="9.140625" style="293" customWidth="1"/>
  </cols>
  <sheetData>
    <row r="1" spans="1:5" ht="14.25">
      <c r="A1" s="329"/>
      <c r="B1" s="329"/>
      <c r="C1" s="31" t="s">
        <v>561</v>
      </c>
      <c r="D1" s="330"/>
      <c r="E1" s="330"/>
    </row>
    <row r="2" spans="1:5" ht="9.75" customHeight="1">
      <c r="A2" s="329"/>
      <c r="B2" s="331"/>
      <c r="C2" s="32" t="s">
        <v>560</v>
      </c>
      <c r="D2" s="6"/>
      <c r="E2" s="6"/>
    </row>
    <row r="3" spans="1:5" ht="15">
      <c r="A3" s="295" t="s">
        <v>654</v>
      </c>
      <c r="B3" s="315"/>
      <c r="C3" s="32"/>
      <c r="D3" s="6"/>
      <c r="E3" s="6"/>
    </row>
    <row r="4" spans="1:5" ht="15">
      <c r="A4" s="296" t="s">
        <v>397</v>
      </c>
      <c r="B4" s="315"/>
      <c r="C4" s="32"/>
      <c r="D4" s="6"/>
      <c r="E4" s="6"/>
    </row>
    <row r="5" spans="1:5" ht="14.25">
      <c r="A5" s="329"/>
      <c r="B5" s="329"/>
      <c r="C5" s="329"/>
      <c r="D5" s="329"/>
      <c r="E5" s="329"/>
    </row>
    <row r="6" spans="1:5" ht="15" customHeight="1">
      <c r="A6" s="603" t="s">
        <v>683</v>
      </c>
      <c r="B6" s="603"/>
      <c r="C6" s="603"/>
      <c r="D6" s="603"/>
      <c r="E6" s="603"/>
    </row>
    <row r="7" spans="1:5" ht="15" customHeight="1">
      <c r="A7" s="324"/>
      <c r="B7" s="324"/>
      <c r="C7" s="324"/>
      <c r="D7" s="324"/>
      <c r="E7" s="324"/>
    </row>
    <row r="8" spans="1:5" ht="12.75" customHeight="1">
      <c r="A8" s="332"/>
      <c r="B8" s="332"/>
      <c r="C8" s="332"/>
      <c r="D8" s="332"/>
      <c r="E8" s="332"/>
    </row>
    <row r="9" spans="1:5" ht="14.25">
      <c r="A9" s="671" t="s">
        <v>548</v>
      </c>
      <c r="B9" s="671"/>
      <c r="C9" s="671"/>
      <c r="D9" s="671"/>
      <c r="E9" s="671"/>
    </row>
    <row r="10" spans="1:5" ht="14.25">
      <c r="A10" s="329"/>
      <c r="B10" s="329"/>
      <c r="C10" s="329"/>
      <c r="D10" s="329"/>
      <c r="E10" s="329"/>
    </row>
    <row r="11" spans="1:7" ht="74.25" customHeight="1">
      <c r="A11" s="152" t="s">
        <v>2</v>
      </c>
      <c r="B11" s="672" t="s">
        <v>34</v>
      </c>
      <c r="C11" s="673"/>
      <c r="D11" s="152" t="s">
        <v>205</v>
      </c>
      <c r="E11" s="152" t="s">
        <v>206</v>
      </c>
      <c r="G11" s="536"/>
    </row>
    <row r="12" spans="1:5" ht="12.75">
      <c r="A12" s="60">
        <v>1</v>
      </c>
      <c r="B12" s="674">
        <v>2</v>
      </c>
      <c r="C12" s="675"/>
      <c r="D12" s="60">
        <v>3</v>
      </c>
      <c r="E12" s="333">
        <v>4</v>
      </c>
    </row>
    <row r="13" spans="1:5" ht="12.75">
      <c r="A13" s="152" t="s">
        <v>35</v>
      </c>
      <c r="B13" s="668" t="s">
        <v>549</v>
      </c>
      <c r="C13" s="669"/>
      <c r="D13" s="487">
        <f>D14+D15+D16+D17+D18+D19+D20+D21</f>
        <v>406.62</v>
      </c>
      <c r="E13" s="487">
        <f>E14+E15+E16+E17+E18+E19+E20+E21</f>
        <v>1851.9</v>
      </c>
    </row>
    <row r="14" spans="1:5" ht="12.75">
      <c r="A14" s="60" t="s">
        <v>36</v>
      </c>
      <c r="B14" s="334"/>
      <c r="C14" s="335" t="s">
        <v>550</v>
      </c>
      <c r="D14" s="461">
        <v>406.62</v>
      </c>
      <c r="E14" s="461">
        <v>1851.9</v>
      </c>
    </row>
    <row r="15" spans="1:5" ht="15" customHeight="1">
      <c r="A15" s="60" t="s">
        <v>38</v>
      </c>
      <c r="B15" s="334"/>
      <c r="C15" s="335" t="s">
        <v>551</v>
      </c>
      <c r="D15" s="318"/>
      <c r="E15" s="318"/>
    </row>
    <row r="16" spans="1:5" ht="12.75">
      <c r="A16" s="336" t="s">
        <v>40</v>
      </c>
      <c r="B16" s="334"/>
      <c r="C16" s="335" t="s">
        <v>552</v>
      </c>
      <c r="D16" s="318"/>
      <c r="E16" s="318"/>
    </row>
    <row r="17" spans="1:5" ht="12.75">
      <c r="A17" s="336" t="s">
        <v>42</v>
      </c>
      <c r="B17" s="337"/>
      <c r="C17" s="338" t="s">
        <v>553</v>
      </c>
      <c r="D17" s="318"/>
      <c r="E17" s="318"/>
    </row>
    <row r="18" spans="1:5" ht="12.75">
      <c r="A18" s="336" t="s">
        <v>44</v>
      </c>
      <c r="B18" s="334"/>
      <c r="C18" s="335" t="s">
        <v>554</v>
      </c>
      <c r="D18" s="318"/>
      <c r="E18" s="318"/>
    </row>
    <row r="19" spans="1:5" ht="12.75">
      <c r="A19" s="336" t="s">
        <v>46</v>
      </c>
      <c r="B19" s="334"/>
      <c r="C19" s="335" t="s">
        <v>555</v>
      </c>
      <c r="D19" s="318"/>
      <c r="E19" s="318"/>
    </row>
    <row r="20" spans="1:5" ht="25.5">
      <c r="A20" s="60" t="s">
        <v>48</v>
      </c>
      <c r="B20" s="334"/>
      <c r="C20" s="335" t="s">
        <v>556</v>
      </c>
      <c r="D20" s="318"/>
      <c r="E20" s="318"/>
    </row>
    <row r="21" spans="1:5" ht="12.75">
      <c r="A21" s="336" t="s">
        <v>144</v>
      </c>
      <c r="B21" s="334"/>
      <c r="C21" s="335" t="s">
        <v>557</v>
      </c>
      <c r="D21" s="318"/>
      <c r="E21" s="318"/>
    </row>
    <row r="22" spans="1:5" ht="12.75">
      <c r="A22" s="152" t="s">
        <v>50</v>
      </c>
      <c r="B22" s="668" t="s">
        <v>558</v>
      </c>
      <c r="C22" s="669"/>
      <c r="D22" s="310"/>
      <c r="E22" s="310"/>
    </row>
    <row r="23" spans="1:5" ht="16.5" customHeight="1">
      <c r="A23" s="152" t="s">
        <v>79</v>
      </c>
      <c r="B23" s="668" t="s">
        <v>559</v>
      </c>
      <c r="C23" s="669"/>
      <c r="D23" s="487">
        <f>D13+D22</f>
        <v>406.62</v>
      </c>
      <c r="E23" s="487">
        <f>E13+E22</f>
        <v>1851.9</v>
      </c>
    </row>
    <row r="24" spans="3:5" ht="12.75">
      <c r="C24" s="670"/>
      <c r="D24" s="670"/>
      <c r="E24" s="670"/>
    </row>
    <row r="26" ht="12.75">
      <c r="C26" s="296" t="s">
        <v>661</v>
      </c>
    </row>
  </sheetData>
  <sheetProtection/>
  <mergeCells count="8">
    <mergeCell ref="B23:C23"/>
    <mergeCell ref="C24:E24"/>
    <mergeCell ref="A6:E6"/>
    <mergeCell ref="A9:E9"/>
    <mergeCell ref="B11:C11"/>
    <mergeCell ref="B12:C12"/>
    <mergeCell ref="B13:C13"/>
    <mergeCell ref="B22:C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14" customWidth="1"/>
    <col min="2" max="2" width="1.57421875" style="314" customWidth="1"/>
    <col min="3" max="3" width="34.7109375" style="314" customWidth="1"/>
    <col min="4" max="4" width="11.57421875" style="314" customWidth="1"/>
    <col min="5" max="5" width="11.28125" style="314" customWidth="1"/>
    <col min="6" max="6" width="15.8515625" style="314" customWidth="1"/>
    <col min="7" max="7" width="11.421875" style="314" customWidth="1"/>
    <col min="8" max="8" width="10.7109375" style="314" bestFit="1" customWidth="1"/>
    <col min="9" max="9" width="16.57421875" style="314" customWidth="1"/>
    <col min="10" max="16384" width="9.140625" style="314" customWidth="1"/>
  </cols>
  <sheetData>
    <row r="1" spans="1:6" ht="15">
      <c r="A1" s="295" t="s">
        <v>654</v>
      </c>
      <c r="B1" s="323"/>
      <c r="C1" s="323"/>
      <c r="F1" s="294"/>
    </row>
    <row r="2" spans="1:9" ht="12.75" customHeight="1">
      <c r="A2" s="296" t="s">
        <v>509</v>
      </c>
      <c r="B2" s="323"/>
      <c r="C2" s="323"/>
      <c r="F2" s="297" t="s">
        <v>478</v>
      </c>
      <c r="H2" s="297"/>
      <c r="I2" s="297"/>
    </row>
    <row r="3" spans="1:9" ht="15">
      <c r="A3" s="296"/>
      <c r="B3" s="323"/>
      <c r="C3" s="323"/>
      <c r="F3" s="297" t="s">
        <v>510</v>
      </c>
      <c r="H3" s="315"/>
      <c r="I3" s="316"/>
    </row>
    <row r="4" spans="1:9" s="317" customFormat="1" ht="26.25" customHeight="1">
      <c r="A4" s="603" t="s">
        <v>683</v>
      </c>
      <c r="B4" s="603"/>
      <c r="C4" s="603"/>
      <c r="D4" s="603"/>
      <c r="E4" s="603"/>
      <c r="F4" s="603"/>
      <c r="G4" s="603"/>
      <c r="H4" s="603"/>
      <c r="I4" s="603"/>
    </row>
    <row r="5" spans="1:9" ht="18" customHeight="1">
      <c r="A5" s="671" t="s">
        <v>684</v>
      </c>
      <c r="B5" s="671"/>
      <c r="C5" s="671"/>
      <c r="D5" s="671"/>
      <c r="E5" s="671"/>
      <c r="F5" s="671"/>
      <c r="G5" s="671"/>
      <c r="H5" s="671"/>
      <c r="I5" s="671"/>
    </row>
    <row r="7" spans="1:9" ht="25.5" customHeight="1">
      <c r="A7" s="681" t="s">
        <v>2</v>
      </c>
      <c r="B7" s="672" t="s">
        <v>34</v>
      </c>
      <c r="C7" s="673"/>
      <c r="D7" s="681" t="s">
        <v>205</v>
      </c>
      <c r="E7" s="681"/>
      <c r="F7" s="681"/>
      <c r="G7" s="681" t="s">
        <v>206</v>
      </c>
      <c r="H7" s="681"/>
      <c r="I7" s="681"/>
    </row>
    <row r="8" spans="1:9" ht="76.5">
      <c r="A8" s="681"/>
      <c r="B8" s="682"/>
      <c r="C8" s="683"/>
      <c r="D8" s="60" t="s">
        <v>69</v>
      </c>
      <c r="E8" s="60" t="s">
        <v>685</v>
      </c>
      <c r="F8" s="60" t="s">
        <v>686</v>
      </c>
      <c r="G8" s="60" t="s">
        <v>69</v>
      </c>
      <c r="H8" s="60" t="s">
        <v>685</v>
      </c>
      <c r="I8" s="60" t="s">
        <v>686</v>
      </c>
    </row>
    <row r="9" spans="1:9" ht="15">
      <c r="A9" s="60">
        <v>1</v>
      </c>
      <c r="B9" s="674">
        <v>2</v>
      </c>
      <c r="C9" s="675"/>
      <c r="D9" s="60">
        <v>3</v>
      </c>
      <c r="E9" s="60">
        <v>4</v>
      </c>
      <c r="F9" s="60">
        <v>5</v>
      </c>
      <c r="G9" s="60">
        <v>6</v>
      </c>
      <c r="H9" s="60">
        <v>7</v>
      </c>
      <c r="I9" s="60">
        <v>8</v>
      </c>
    </row>
    <row r="10" spans="1:9" ht="25.5" customHeight="1">
      <c r="A10" s="60" t="s">
        <v>35</v>
      </c>
      <c r="B10" s="582" t="s">
        <v>331</v>
      </c>
      <c r="C10" s="676"/>
      <c r="D10" s="321">
        <f>SUM(E10:F10)</f>
        <v>0</v>
      </c>
      <c r="E10" s="318"/>
      <c r="F10" s="318"/>
      <c r="G10" s="321">
        <f>SUM(H10:I10)</f>
        <v>0</v>
      </c>
      <c r="H10" s="318"/>
      <c r="I10" s="318"/>
    </row>
    <row r="11" spans="1:9" ht="12.75" customHeight="1">
      <c r="A11" s="60" t="s">
        <v>50</v>
      </c>
      <c r="B11" s="582" t="s">
        <v>340</v>
      </c>
      <c r="C11" s="676"/>
      <c r="D11" s="461">
        <v>696.45</v>
      </c>
      <c r="E11" s="461"/>
      <c r="F11" s="318"/>
      <c r="G11" s="461">
        <f>SUM(H11:I11)</f>
        <v>0</v>
      </c>
      <c r="H11" s="461"/>
      <c r="I11" s="318"/>
    </row>
    <row r="12" spans="1:9" ht="15">
      <c r="A12" s="60" t="s">
        <v>79</v>
      </c>
      <c r="B12" s="582" t="s">
        <v>343</v>
      </c>
      <c r="C12" s="680"/>
      <c r="D12" s="461">
        <f>SUM(E12:F12)</f>
        <v>45645.48</v>
      </c>
      <c r="E12" s="461">
        <f>SUM(E13:E16)</f>
        <v>45645.48</v>
      </c>
      <c r="F12" s="321">
        <f>SUM(F13:F16)</f>
        <v>0</v>
      </c>
      <c r="G12" s="461">
        <f>SUM(H12:I12)</f>
        <v>38757.05</v>
      </c>
      <c r="H12" s="461">
        <f>SUM(H13:H16)</f>
        <v>38757.05</v>
      </c>
      <c r="I12" s="321">
        <f>SUM(I13:I16)</f>
        <v>0</v>
      </c>
    </row>
    <row r="13" spans="1:9" ht="15">
      <c r="A13" s="60" t="s">
        <v>81</v>
      </c>
      <c r="B13" s="183"/>
      <c r="C13" s="319" t="s">
        <v>511</v>
      </c>
      <c r="D13" s="321">
        <f>SUM(E13:F13)</f>
        <v>0</v>
      </c>
      <c r="E13" s="318"/>
      <c r="F13" s="321"/>
      <c r="G13" s="321">
        <f>SUM(H13:I13)</f>
        <v>0</v>
      </c>
      <c r="H13" s="318"/>
      <c r="I13" s="321"/>
    </row>
    <row r="14" spans="1:9" ht="15">
      <c r="A14" s="60" t="s">
        <v>83</v>
      </c>
      <c r="B14" s="183"/>
      <c r="C14" s="319" t="s">
        <v>512</v>
      </c>
      <c r="D14" s="461">
        <f>E14</f>
        <v>45645.48</v>
      </c>
      <c r="E14" s="461">
        <v>45645.48</v>
      </c>
      <c r="F14" s="320"/>
      <c r="G14" s="461">
        <f>H14+I14</f>
        <v>38757.05</v>
      </c>
      <c r="H14" s="461">
        <v>38757.05</v>
      </c>
      <c r="I14" s="320"/>
    </row>
    <row r="15" spans="1:9" ht="15">
      <c r="A15" s="60" t="s">
        <v>85</v>
      </c>
      <c r="B15" s="183"/>
      <c r="C15" s="319" t="s">
        <v>513</v>
      </c>
      <c r="D15" s="321">
        <f>SUM(E15:F15)</f>
        <v>0</v>
      </c>
      <c r="E15" s="321">
        <v>0</v>
      </c>
      <c r="F15" s="320"/>
      <c r="G15" s="321">
        <f>SUM(H15:I15)</f>
        <v>0</v>
      </c>
      <c r="H15" s="321">
        <v>0</v>
      </c>
      <c r="I15" s="320"/>
    </row>
    <row r="16" spans="1:9" ht="15">
      <c r="A16" s="60" t="s">
        <v>197</v>
      </c>
      <c r="B16" s="183"/>
      <c r="C16" s="319" t="s">
        <v>514</v>
      </c>
      <c r="D16" s="461">
        <f>SUM(E16:F16)</f>
        <v>0</v>
      </c>
      <c r="E16" s="461"/>
      <c r="F16" s="320"/>
      <c r="G16" s="461">
        <f>SUM(H16:I16)</f>
        <v>0</v>
      </c>
      <c r="H16" s="461"/>
      <c r="I16" s="320"/>
    </row>
    <row r="17" spans="1:9" ht="15">
      <c r="A17" s="60" t="s">
        <v>87</v>
      </c>
      <c r="B17" s="582" t="s">
        <v>345</v>
      </c>
      <c r="C17" s="676"/>
      <c r="D17" s="238">
        <f>SUM(E17:F17)</f>
        <v>1.35</v>
      </c>
      <c r="E17" s="238">
        <f>SUM(E18:E20)</f>
        <v>1.35</v>
      </c>
      <c r="F17" s="321">
        <f>SUM(F18:F20)</f>
        <v>0</v>
      </c>
      <c r="G17" s="321">
        <f>SUM(H17:I17)</f>
        <v>0</v>
      </c>
      <c r="H17" s="321">
        <f>SUM(H18:H20)</f>
        <v>0</v>
      </c>
      <c r="I17" s="321">
        <f>SUM(I18:I20)</f>
        <v>0</v>
      </c>
    </row>
    <row r="18" spans="1:9" ht="15">
      <c r="A18" s="60" t="s">
        <v>224</v>
      </c>
      <c r="B18" s="183"/>
      <c r="C18" s="319" t="s">
        <v>515</v>
      </c>
      <c r="D18" s="238"/>
      <c r="E18" s="238"/>
      <c r="F18" s="321"/>
      <c r="G18" s="321"/>
      <c r="H18" s="321"/>
      <c r="I18" s="321"/>
    </row>
    <row r="19" spans="1:9" ht="15">
      <c r="A19" s="60" t="s">
        <v>225</v>
      </c>
      <c r="B19" s="183"/>
      <c r="C19" s="319" t="s">
        <v>516</v>
      </c>
      <c r="D19" s="238"/>
      <c r="E19" s="238"/>
      <c r="F19" s="321"/>
      <c r="G19" s="321"/>
      <c r="H19" s="321"/>
      <c r="I19" s="321"/>
    </row>
    <row r="20" spans="1:9" ht="15">
      <c r="A20" s="60" t="s">
        <v>517</v>
      </c>
      <c r="B20" s="183"/>
      <c r="C20" s="319" t="s">
        <v>518</v>
      </c>
      <c r="D20" s="238">
        <v>0</v>
      </c>
      <c r="E20" s="238">
        <v>1.35</v>
      </c>
      <c r="F20" s="321"/>
      <c r="G20" s="321">
        <v>0</v>
      </c>
      <c r="H20" s="321">
        <v>0</v>
      </c>
      <c r="I20" s="321"/>
    </row>
    <row r="21" spans="1:9" ht="25.5" customHeight="1">
      <c r="A21" s="152" t="s">
        <v>89</v>
      </c>
      <c r="B21" s="677" t="s">
        <v>519</v>
      </c>
      <c r="C21" s="678"/>
      <c r="D21" s="487">
        <f aca="true" t="shared" si="0" ref="D21:I21">SUM(D10,D11,D12,D17)</f>
        <v>46343.28</v>
      </c>
      <c r="E21" s="487">
        <f t="shared" si="0"/>
        <v>45646.83</v>
      </c>
      <c r="F21" s="320">
        <f t="shared" si="0"/>
        <v>0</v>
      </c>
      <c r="G21" s="487">
        <f t="shared" si="0"/>
        <v>38757.05</v>
      </c>
      <c r="H21" s="487">
        <f t="shared" si="0"/>
        <v>38757.05</v>
      </c>
      <c r="I21" s="320">
        <f t="shared" si="0"/>
        <v>0</v>
      </c>
    </row>
    <row r="23" spans="1:9" ht="15">
      <c r="A23" s="679"/>
      <c r="B23" s="679"/>
      <c r="C23" s="679"/>
      <c r="D23" s="679"/>
      <c r="E23" s="679"/>
      <c r="F23" s="679"/>
      <c r="G23" s="679"/>
      <c r="H23" s="679"/>
      <c r="I23" s="679"/>
    </row>
    <row r="24" ht="15">
      <c r="C24" s="296" t="s">
        <v>661</v>
      </c>
    </row>
  </sheetData>
  <sheetProtection/>
  <mergeCells count="13">
    <mergeCell ref="A4:I4"/>
    <mergeCell ref="A5:I5"/>
    <mergeCell ref="A7:A8"/>
    <mergeCell ref="B7:C8"/>
    <mergeCell ref="D7:F7"/>
    <mergeCell ref="G7:I7"/>
    <mergeCell ref="B17:C17"/>
    <mergeCell ref="B21:C21"/>
    <mergeCell ref="A23:I23"/>
    <mergeCell ref="B9:C9"/>
    <mergeCell ref="B10:C10"/>
    <mergeCell ref="B11:C11"/>
    <mergeCell ref="B12:C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96" customWidth="1"/>
    <col min="2" max="2" width="1.8515625" style="296" customWidth="1"/>
    <col min="3" max="3" width="30.8515625" style="296" customWidth="1"/>
    <col min="4" max="4" width="11.00390625" style="296" customWidth="1"/>
    <col min="5" max="5" width="10.8515625" style="296" customWidth="1"/>
    <col min="6" max="6" width="12.140625" style="296" customWidth="1"/>
    <col min="7" max="7" width="10.421875" style="296" customWidth="1"/>
    <col min="8" max="8" width="10.57421875" style="296" customWidth="1"/>
    <col min="9" max="9" width="12.140625" style="296" customWidth="1"/>
    <col min="10" max="16384" width="9.140625" style="296" customWidth="1"/>
  </cols>
  <sheetData>
    <row r="1" spans="1:6" ht="15">
      <c r="A1" s="295" t="s">
        <v>654</v>
      </c>
      <c r="F1" s="294"/>
    </row>
    <row r="2" spans="1:9" ht="12.75">
      <c r="A2" s="296" t="s">
        <v>406</v>
      </c>
      <c r="F2" s="689" t="s">
        <v>478</v>
      </c>
      <c r="G2" s="689"/>
      <c r="H2" s="689"/>
      <c r="I2" s="689"/>
    </row>
    <row r="3" spans="2:6" ht="12.75">
      <c r="B3" s="297"/>
      <c r="F3" s="296" t="s">
        <v>520</v>
      </c>
    </row>
    <row r="5" spans="1:9" ht="32.25" customHeight="1">
      <c r="A5" s="603" t="s">
        <v>683</v>
      </c>
      <c r="B5" s="603"/>
      <c r="C5" s="603"/>
      <c r="D5" s="603"/>
      <c r="E5" s="603"/>
      <c r="F5" s="603"/>
      <c r="G5" s="603"/>
      <c r="H5" s="603"/>
      <c r="I5" s="603"/>
    </row>
    <row r="6" spans="1:9" ht="12.75" customHeight="1">
      <c r="A6" s="322"/>
      <c r="B6" s="322"/>
      <c r="C6" s="322"/>
      <c r="D6" s="322"/>
      <c r="E6" s="322"/>
      <c r="F6" s="322"/>
      <c r="G6" s="322"/>
      <c r="H6" s="322"/>
      <c r="I6" s="322"/>
    </row>
    <row r="7" spans="1:9" ht="31.5" customHeight="1">
      <c r="A7" s="690" t="s">
        <v>521</v>
      </c>
      <c r="B7" s="690"/>
      <c r="C7" s="690"/>
      <c r="D7" s="690"/>
      <c r="E7" s="690"/>
      <c r="F7" s="690"/>
      <c r="G7" s="690"/>
      <c r="H7" s="690"/>
      <c r="I7" s="690"/>
    </row>
    <row r="9" spans="1:9" ht="25.5" customHeight="1">
      <c r="A9" s="681" t="s">
        <v>2</v>
      </c>
      <c r="B9" s="672" t="s">
        <v>34</v>
      </c>
      <c r="C9" s="673"/>
      <c r="D9" s="681" t="s">
        <v>205</v>
      </c>
      <c r="E9" s="681"/>
      <c r="F9" s="681"/>
      <c r="G9" s="681" t="s">
        <v>206</v>
      </c>
      <c r="H9" s="681"/>
      <c r="I9" s="681"/>
    </row>
    <row r="10" spans="1:9" ht="89.25">
      <c r="A10" s="681"/>
      <c r="B10" s="682"/>
      <c r="C10" s="683"/>
      <c r="D10" s="60" t="s">
        <v>481</v>
      </c>
      <c r="E10" s="60" t="s">
        <v>522</v>
      </c>
      <c r="F10" s="60" t="s">
        <v>523</v>
      </c>
      <c r="G10" s="60" t="s">
        <v>481</v>
      </c>
      <c r="H10" s="60" t="s">
        <v>522</v>
      </c>
      <c r="I10" s="60" t="s">
        <v>523</v>
      </c>
    </row>
    <row r="11" spans="1:9" ht="12.75">
      <c r="A11" s="60">
        <v>1</v>
      </c>
      <c r="B11" s="674">
        <v>2</v>
      </c>
      <c r="C11" s="675"/>
      <c r="D11" s="60">
        <v>3</v>
      </c>
      <c r="E11" s="60">
        <v>4</v>
      </c>
      <c r="F11" s="60">
        <v>5</v>
      </c>
      <c r="G11" s="60">
        <v>6</v>
      </c>
      <c r="H11" s="60">
        <v>7</v>
      </c>
      <c r="I11" s="60">
        <v>8</v>
      </c>
    </row>
    <row r="12" spans="1:10" ht="25.5" customHeight="1">
      <c r="A12" s="152" t="s">
        <v>35</v>
      </c>
      <c r="B12" s="677" t="s">
        <v>524</v>
      </c>
      <c r="C12" s="688"/>
      <c r="D12" s="488">
        <f>D13+D14+D17+D23+D24+D27</f>
        <v>49125.219999999994</v>
      </c>
      <c r="E12" s="488">
        <f>E13+E14+E17+E23+E24+E27</f>
        <v>46489.409999999996</v>
      </c>
      <c r="F12" s="488">
        <f>F17+F23+F24+F27</f>
        <v>2635.81</v>
      </c>
      <c r="G12" s="488">
        <f>G13+G14+G17+G23+G24+G27</f>
        <v>41638.36</v>
      </c>
      <c r="H12" s="488">
        <f>H13+H14+H17+H23+H24+H27</f>
        <v>38775.83</v>
      </c>
      <c r="I12" s="488">
        <f>I17+I23+I24+I27</f>
        <v>2862.53</v>
      </c>
      <c r="J12" s="536"/>
    </row>
    <row r="13" spans="1:9" ht="15" customHeight="1">
      <c r="A13" s="60" t="s">
        <v>525</v>
      </c>
      <c r="B13" s="684" t="s">
        <v>526</v>
      </c>
      <c r="C13" s="685"/>
      <c r="D13" s="257"/>
      <c r="E13" s="257"/>
      <c r="F13" s="60"/>
      <c r="G13" s="257"/>
      <c r="H13" s="257"/>
      <c r="I13" s="60"/>
    </row>
    <row r="14" spans="1:9" ht="12.75" customHeight="1">
      <c r="A14" s="60" t="s">
        <v>38</v>
      </c>
      <c r="B14" s="582" t="s">
        <v>527</v>
      </c>
      <c r="C14" s="676"/>
      <c r="D14" s="310"/>
      <c r="E14" s="310"/>
      <c r="F14" s="310"/>
      <c r="G14" s="310"/>
      <c r="H14" s="310"/>
      <c r="I14" s="310"/>
    </row>
    <row r="15" spans="1:9" ht="12.75" customHeight="1">
      <c r="A15" s="60" t="s">
        <v>528</v>
      </c>
      <c r="B15" s="183"/>
      <c r="C15" s="319" t="s">
        <v>529</v>
      </c>
      <c r="D15" s="318"/>
      <c r="E15" s="318"/>
      <c r="F15" s="318"/>
      <c r="G15" s="318"/>
      <c r="H15" s="318"/>
      <c r="I15" s="318"/>
    </row>
    <row r="16" spans="1:9" ht="12.75" customHeight="1">
      <c r="A16" s="60" t="s">
        <v>530</v>
      </c>
      <c r="B16" s="183"/>
      <c r="C16" s="319" t="s">
        <v>531</v>
      </c>
      <c r="D16" s="318"/>
      <c r="E16" s="318"/>
      <c r="F16" s="318"/>
      <c r="G16" s="318"/>
      <c r="H16" s="318"/>
      <c r="I16" s="318"/>
    </row>
    <row r="17" spans="1:9" ht="25.5" customHeight="1">
      <c r="A17" s="60" t="s">
        <v>40</v>
      </c>
      <c r="B17" s="582" t="s">
        <v>532</v>
      </c>
      <c r="C17" s="676"/>
      <c r="D17" s="461">
        <f>D18+D19+D20+D21+D22</f>
        <v>2635.81</v>
      </c>
      <c r="E17" s="238">
        <f>E20</f>
        <v>0</v>
      </c>
      <c r="F17" s="461">
        <f>D17-E17</f>
        <v>2635.81</v>
      </c>
      <c r="G17" s="461">
        <f>G18+G19+G20+G21+G22</f>
        <v>2862.53</v>
      </c>
      <c r="H17" s="238">
        <f>H20</f>
        <v>0</v>
      </c>
      <c r="I17" s="461">
        <f>G17-H17</f>
        <v>2862.53</v>
      </c>
    </row>
    <row r="18" spans="1:9" ht="12.75" customHeight="1">
      <c r="A18" s="60" t="s">
        <v>533</v>
      </c>
      <c r="B18" s="183"/>
      <c r="C18" s="319" t="s">
        <v>534</v>
      </c>
      <c r="D18" s="318"/>
      <c r="E18" s="318"/>
      <c r="F18" s="318"/>
      <c r="G18" s="318"/>
      <c r="H18" s="318"/>
      <c r="I18" s="318"/>
    </row>
    <row r="19" spans="1:9" ht="12.75" customHeight="1">
      <c r="A19" s="60" t="s">
        <v>535</v>
      </c>
      <c r="B19" s="183"/>
      <c r="C19" s="319" t="s">
        <v>536</v>
      </c>
      <c r="D19" s="318"/>
      <c r="E19" s="318"/>
      <c r="F19" s="318"/>
      <c r="G19" s="318"/>
      <c r="H19" s="318"/>
      <c r="I19" s="318"/>
    </row>
    <row r="20" spans="1:9" ht="12.75" customHeight="1">
      <c r="A20" s="60" t="s">
        <v>537</v>
      </c>
      <c r="B20" s="183"/>
      <c r="C20" s="319" t="s">
        <v>538</v>
      </c>
      <c r="D20" s="461">
        <f>F20+E20</f>
        <v>2635.81</v>
      </c>
      <c r="E20" s="238"/>
      <c r="F20" s="461">
        <v>2635.81</v>
      </c>
      <c r="G20" s="461">
        <f>I20+H20</f>
        <v>2862.53</v>
      </c>
      <c r="H20" s="238"/>
      <c r="I20" s="461">
        <v>2862.53</v>
      </c>
    </row>
    <row r="21" spans="1:9" ht="12.75" customHeight="1">
      <c r="A21" s="60" t="s">
        <v>539</v>
      </c>
      <c r="B21" s="183"/>
      <c r="C21" s="319" t="s">
        <v>540</v>
      </c>
      <c r="D21" s="318"/>
      <c r="E21" s="318"/>
      <c r="F21" s="318"/>
      <c r="G21" s="318"/>
      <c r="H21" s="318"/>
      <c r="I21" s="318"/>
    </row>
    <row r="22" spans="1:9" ht="12.75" customHeight="1">
      <c r="A22" s="60" t="s">
        <v>541</v>
      </c>
      <c r="B22" s="183"/>
      <c r="C22" s="319" t="s">
        <v>49</v>
      </c>
      <c r="D22" s="318"/>
      <c r="E22" s="318"/>
      <c r="F22" s="318"/>
      <c r="G22" s="318"/>
      <c r="H22" s="318"/>
      <c r="I22" s="318"/>
    </row>
    <row r="23" spans="1:9" ht="25.5" customHeight="1">
      <c r="A23" s="60" t="s">
        <v>42</v>
      </c>
      <c r="B23" s="582" t="s">
        <v>542</v>
      </c>
      <c r="C23" s="676"/>
      <c r="D23" s="310"/>
      <c r="E23" s="310"/>
      <c r="F23" s="310"/>
      <c r="G23" s="310"/>
      <c r="H23" s="310"/>
      <c r="I23" s="310"/>
    </row>
    <row r="24" spans="1:9" ht="12.75" customHeight="1">
      <c r="A24" s="60" t="s">
        <v>44</v>
      </c>
      <c r="B24" s="582" t="s">
        <v>311</v>
      </c>
      <c r="C24" s="676"/>
      <c r="D24" s="461">
        <f>D25+D26</f>
        <v>46291.34</v>
      </c>
      <c r="E24" s="461">
        <f>E25+E26</f>
        <v>46291.34</v>
      </c>
      <c r="F24" s="318"/>
      <c r="G24" s="461">
        <f>G25+G26</f>
        <v>38760.65</v>
      </c>
      <c r="H24" s="461">
        <f>H25+H26</f>
        <v>38760.65</v>
      </c>
      <c r="I24" s="318"/>
    </row>
    <row r="25" spans="1:9" ht="12.75" customHeight="1">
      <c r="A25" s="60" t="s">
        <v>543</v>
      </c>
      <c r="B25" s="183"/>
      <c r="C25" s="319" t="s">
        <v>544</v>
      </c>
      <c r="D25" s="461">
        <f>E25+F25</f>
        <v>46291.34</v>
      </c>
      <c r="E25" s="461">
        <v>46291.34</v>
      </c>
      <c r="F25" s="318"/>
      <c r="G25" s="461">
        <f>H25+I25</f>
        <v>38760.65</v>
      </c>
      <c r="H25" s="461">
        <v>38760.65</v>
      </c>
      <c r="I25" s="318"/>
    </row>
    <row r="26" spans="1:9" ht="12.75" customHeight="1">
      <c r="A26" s="60" t="s">
        <v>545</v>
      </c>
      <c r="B26" s="183"/>
      <c r="C26" s="319" t="s">
        <v>49</v>
      </c>
      <c r="D26" s="461">
        <f>E26+F26</f>
        <v>0</v>
      </c>
      <c r="E26" s="461"/>
      <c r="F26" s="318"/>
      <c r="G26" s="461">
        <f>H26+I26</f>
        <v>0</v>
      </c>
      <c r="H26" s="461"/>
      <c r="I26" s="318"/>
    </row>
    <row r="27" spans="1:9" ht="12.75" customHeight="1">
      <c r="A27" s="60" t="s">
        <v>46</v>
      </c>
      <c r="B27" s="582" t="s">
        <v>313</v>
      </c>
      <c r="C27" s="676"/>
      <c r="D27" s="461">
        <f>E27+F27</f>
        <v>198.07</v>
      </c>
      <c r="E27" s="518">
        <v>198.07</v>
      </c>
      <c r="F27" s="461"/>
      <c r="G27" s="461">
        <f>H27+I27</f>
        <v>15.18</v>
      </c>
      <c r="H27" s="518">
        <v>15.18</v>
      </c>
      <c r="I27" s="461"/>
    </row>
    <row r="28" spans="1:9" ht="38.25" customHeight="1">
      <c r="A28" s="152" t="s">
        <v>50</v>
      </c>
      <c r="B28" s="677" t="s">
        <v>546</v>
      </c>
      <c r="C28" s="678"/>
      <c r="D28" s="310"/>
      <c r="E28" s="310"/>
      <c r="F28" s="310"/>
      <c r="G28" s="310"/>
      <c r="H28" s="310"/>
      <c r="I28" s="310"/>
    </row>
    <row r="29" spans="1:9" ht="25.5" customHeight="1">
      <c r="A29" s="152" t="s">
        <v>79</v>
      </c>
      <c r="B29" s="686" t="s">
        <v>547</v>
      </c>
      <c r="C29" s="686"/>
      <c r="D29" s="461">
        <f>D12+D28</f>
        <v>49125.219999999994</v>
      </c>
      <c r="E29" s="461">
        <f>E12-E28</f>
        <v>46489.409999999996</v>
      </c>
      <c r="F29" s="461">
        <f>F12</f>
        <v>2635.81</v>
      </c>
      <c r="G29" s="461">
        <f>G12+G28</f>
        <v>41638.36</v>
      </c>
      <c r="H29" s="461">
        <f>H12-H28</f>
        <v>38775.83</v>
      </c>
      <c r="I29" s="461">
        <f>I12</f>
        <v>2862.53</v>
      </c>
    </row>
    <row r="30" spans="1:9" ht="12.75" customHeight="1">
      <c r="A30" s="311"/>
      <c r="B30" s="312"/>
      <c r="C30" s="312"/>
      <c r="D30" s="313"/>
      <c r="E30" s="313"/>
      <c r="F30" s="313"/>
      <c r="G30" s="313"/>
      <c r="H30" s="313"/>
      <c r="I30" s="313"/>
    </row>
    <row r="31" spans="3:8" ht="12.75">
      <c r="C31" s="687"/>
      <c r="D31" s="687"/>
      <c r="E31" s="687"/>
      <c r="F31" s="687"/>
      <c r="G31" s="687"/>
      <c r="H31" s="687"/>
    </row>
    <row r="32" ht="12.75">
      <c r="C32" s="296" t="s">
        <v>661</v>
      </c>
    </row>
  </sheetData>
  <sheetProtection/>
  <mergeCells count="18">
    <mergeCell ref="B11:C11"/>
    <mergeCell ref="B12:C12"/>
    <mergeCell ref="F2:I2"/>
    <mergeCell ref="A5:I5"/>
    <mergeCell ref="A7:I7"/>
    <mergeCell ref="A9:A10"/>
    <mergeCell ref="B9:C10"/>
    <mergeCell ref="D9:F9"/>
    <mergeCell ref="G9:I9"/>
    <mergeCell ref="B13:C13"/>
    <mergeCell ref="B28:C28"/>
    <mergeCell ref="B29:C29"/>
    <mergeCell ref="C31:H31"/>
    <mergeCell ref="B17:C17"/>
    <mergeCell ref="B23:C23"/>
    <mergeCell ref="B24:C24"/>
    <mergeCell ref="B27:C27"/>
    <mergeCell ref="B14:C1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293" customWidth="1"/>
    <col min="2" max="2" width="1.421875" style="293" customWidth="1"/>
    <col min="3" max="3" width="35.421875" style="293" customWidth="1"/>
    <col min="4" max="7" width="12.421875" style="293" customWidth="1"/>
    <col min="8" max="16384" width="9.140625" style="293" customWidth="1"/>
  </cols>
  <sheetData>
    <row r="1" spans="1:4" ht="15">
      <c r="A1" s="295" t="s">
        <v>654</v>
      </c>
      <c r="B1" s="296"/>
      <c r="C1" s="296"/>
      <c r="D1" s="294"/>
    </row>
    <row r="2" spans="1:7" ht="15">
      <c r="A2" s="295" t="s">
        <v>397</v>
      </c>
      <c r="B2" s="296"/>
      <c r="C2" s="296"/>
      <c r="D2" s="689" t="s">
        <v>478</v>
      </c>
      <c r="E2" s="689"/>
      <c r="F2" s="689"/>
      <c r="G2" s="689"/>
    </row>
    <row r="3" spans="1:7" ht="12.75">
      <c r="A3" s="296"/>
      <c r="B3" s="297"/>
      <c r="C3" s="296"/>
      <c r="D3" s="297" t="s">
        <v>479</v>
      </c>
      <c r="E3" s="297"/>
      <c r="F3" s="297"/>
      <c r="G3" s="298"/>
    </row>
    <row r="4" spans="1:7" ht="12.75">
      <c r="A4" s="296"/>
      <c r="B4" s="296"/>
      <c r="C4" s="296"/>
      <c r="D4" s="296"/>
      <c r="E4" s="296"/>
      <c r="F4" s="296"/>
      <c r="G4" s="296"/>
    </row>
    <row r="5" spans="1:9" ht="25.5" customHeight="1">
      <c r="A5" s="603" t="s">
        <v>683</v>
      </c>
      <c r="B5" s="603"/>
      <c r="C5" s="603"/>
      <c r="D5" s="603"/>
      <c r="E5" s="603"/>
      <c r="F5" s="603"/>
      <c r="G5" s="603"/>
      <c r="H5" s="603"/>
      <c r="I5" s="603"/>
    </row>
    <row r="6" spans="1:7" ht="12.75">
      <c r="A6" s="296"/>
      <c r="B6" s="296"/>
      <c r="C6" s="296"/>
      <c r="D6" s="296"/>
      <c r="E6" s="296"/>
      <c r="F6" s="296"/>
      <c r="G6" s="296"/>
    </row>
    <row r="7" spans="1:7" ht="15.75">
      <c r="A7" s="697" t="s">
        <v>480</v>
      </c>
      <c r="B7" s="697"/>
      <c r="C7" s="697"/>
      <c r="D7" s="697"/>
      <c r="E7" s="697"/>
      <c r="F7" s="697"/>
      <c r="G7" s="697"/>
    </row>
    <row r="8" spans="1:7" ht="12.75">
      <c r="A8" s="296"/>
      <c r="B8" s="296"/>
      <c r="C8" s="296"/>
      <c r="D8" s="296"/>
      <c r="E8" s="296"/>
      <c r="F8" s="296"/>
      <c r="G8" s="296"/>
    </row>
    <row r="9" spans="1:7" ht="38.25" customHeight="1">
      <c r="A9" s="698" t="s">
        <v>2</v>
      </c>
      <c r="B9" s="699" t="s">
        <v>34</v>
      </c>
      <c r="C9" s="700"/>
      <c r="D9" s="698" t="s">
        <v>205</v>
      </c>
      <c r="E9" s="698"/>
      <c r="F9" s="698" t="s">
        <v>206</v>
      </c>
      <c r="G9" s="698"/>
    </row>
    <row r="10" spans="1:7" ht="25.5">
      <c r="A10" s="698"/>
      <c r="B10" s="701"/>
      <c r="C10" s="702"/>
      <c r="D10" s="300" t="s">
        <v>481</v>
      </c>
      <c r="E10" s="300" t="s">
        <v>482</v>
      </c>
      <c r="F10" s="300" t="s">
        <v>481</v>
      </c>
      <c r="G10" s="300" t="s">
        <v>482</v>
      </c>
    </row>
    <row r="11" spans="1:7" ht="12.75">
      <c r="A11" s="300">
        <v>1</v>
      </c>
      <c r="B11" s="693">
        <v>2</v>
      </c>
      <c r="C11" s="694"/>
      <c r="D11" s="300">
        <v>3</v>
      </c>
      <c r="E11" s="300">
        <v>4</v>
      </c>
      <c r="F11" s="300">
        <v>5</v>
      </c>
      <c r="G11" s="300">
        <v>6</v>
      </c>
    </row>
    <row r="12" spans="1:7" ht="37.5" customHeight="1">
      <c r="A12" s="299" t="s">
        <v>35</v>
      </c>
      <c r="B12" s="695" t="s">
        <v>483</v>
      </c>
      <c r="C12" s="696"/>
      <c r="D12" s="302"/>
      <c r="E12" s="302"/>
      <c r="F12" s="302"/>
      <c r="G12" s="302"/>
    </row>
    <row r="13" spans="1:7" ht="12.75">
      <c r="A13" s="300" t="s">
        <v>36</v>
      </c>
      <c r="B13" s="301"/>
      <c r="C13" s="303" t="s">
        <v>484</v>
      </c>
      <c r="D13" s="304"/>
      <c r="E13" s="304"/>
      <c r="F13" s="304"/>
      <c r="G13" s="304"/>
    </row>
    <row r="14" spans="1:7" ht="12.75">
      <c r="A14" s="300" t="s">
        <v>38</v>
      </c>
      <c r="B14" s="301"/>
      <c r="C14" s="303" t="s">
        <v>485</v>
      </c>
      <c r="D14" s="304"/>
      <c r="E14" s="304"/>
      <c r="F14" s="304"/>
      <c r="G14" s="304"/>
    </row>
    <row r="15" spans="1:7" ht="12.75">
      <c r="A15" s="300" t="s">
        <v>40</v>
      </c>
      <c r="B15" s="301"/>
      <c r="C15" s="303" t="s">
        <v>486</v>
      </c>
      <c r="D15" s="304"/>
      <c r="E15" s="304"/>
      <c r="F15" s="304"/>
      <c r="G15" s="304"/>
    </row>
    <row r="16" spans="1:7" ht="12.75">
      <c r="A16" s="300" t="s">
        <v>42</v>
      </c>
      <c r="B16" s="301"/>
      <c r="C16" s="303" t="s">
        <v>487</v>
      </c>
      <c r="D16" s="304"/>
      <c r="E16" s="304"/>
      <c r="F16" s="304"/>
      <c r="G16" s="304"/>
    </row>
    <row r="17" spans="1:7" ht="12.75" customHeight="1">
      <c r="A17" s="305" t="s">
        <v>44</v>
      </c>
      <c r="B17" s="301"/>
      <c r="C17" s="303" t="s">
        <v>488</v>
      </c>
      <c r="D17" s="304"/>
      <c r="E17" s="304"/>
      <c r="F17" s="304"/>
      <c r="G17" s="304"/>
    </row>
    <row r="18" spans="1:7" ht="25.5" customHeight="1">
      <c r="A18" s="299" t="s">
        <v>50</v>
      </c>
      <c r="B18" s="695" t="s">
        <v>489</v>
      </c>
      <c r="C18" s="696"/>
      <c r="D18" s="302"/>
      <c r="E18" s="302"/>
      <c r="F18" s="302"/>
      <c r="G18" s="302"/>
    </row>
    <row r="19" spans="1:7" ht="12.75">
      <c r="A19" s="300" t="s">
        <v>490</v>
      </c>
      <c r="B19" s="301"/>
      <c r="C19" s="303" t="s">
        <v>491</v>
      </c>
      <c r="D19" s="304"/>
      <c r="E19" s="304"/>
      <c r="F19" s="304"/>
      <c r="G19" s="304"/>
    </row>
    <row r="20" spans="1:7" ht="12.75">
      <c r="A20" s="300" t="s">
        <v>492</v>
      </c>
      <c r="B20" s="301"/>
      <c r="C20" s="303" t="s">
        <v>485</v>
      </c>
      <c r="D20" s="304"/>
      <c r="E20" s="304"/>
      <c r="F20" s="304"/>
      <c r="G20" s="304"/>
    </row>
    <row r="21" spans="1:7" ht="12.75">
      <c r="A21" s="300" t="s">
        <v>493</v>
      </c>
      <c r="B21" s="301"/>
      <c r="C21" s="303" t="s">
        <v>486</v>
      </c>
      <c r="D21" s="304"/>
      <c r="E21" s="304"/>
      <c r="F21" s="304"/>
      <c r="G21" s="304"/>
    </row>
    <row r="22" spans="1:7" ht="12.75" customHeight="1">
      <c r="A22" s="300" t="s">
        <v>494</v>
      </c>
      <c r="B22" s="301"/>
      <c r="C22" s="303" t="s">
        <v>487</v>
      </c>
      <c r="D22" s="304"/>
      <c r="E22" s="304"/>
      <c r="F22" s="304"/>
      <c r="G22" s="304"/>
    </row>
    <row r="23" spans="1:7" ht="12.75">
      <c r="A23" s="305" t="s">
        <v>58</v>
      </c>
      <c r="B23" s="301"/>
      <c r="C23" s="303" t="s">
        <v>488</v>
      </c>
      <c r="D23" s="304"/>
      <c r="E23" s="304"/>
      <c r="F23" s="304"/>
      <c r="G23" s="304"/>
    </row>
    <row r="24" spans="1:7" ht="25.5" customHeight="1">
      <c r="A24" s="299" t="s">
        <v>495</v>
      </c>
      <c r="B24" s="695" t="s">
        <v>496</v>
      </c>
      <c r="C24" s="696"/>
      <c r="D24" s="489">
        <f>D25</f>
        <v>17608.13</v>
      </c>
      <c r="E24" s="299"/>
      <c r="F24" s="489">
        <f>F25</f>
        <v>12089.08</v>
      </c>
      <c r="G24" s="302"/>
    </row>
    <row r="25" spans="1:7" ht="12.75">
      <c r="A25" s="300" t="s">
        <v>497</v>
      </c>
      <c r="B25" s="301"/>
      <c r="C25" s="303" t="s">
        <v>491</v>
      </c>
      <c r="D25" s="490">
        <v>17608.13</v>
      </c>
      <c r="E25" s="300"/>
      <c r="F25" s="490">
        <v>12089.08</v>
      </c>
      <c r="G25" s="304"/>
    </row>
    <row r="26" spans="1:7" ht="12.75">
      <c r="A26" s="300" t="s">
        <v>498</v>
      </c>
      <c r="B26" s="301"/>
      <c r="C26" s="303" t="s">
        <v>485</v>
      </c>
      <c r="D26" s="454"/>
      <c r="E26" s="300"/>
      <c r="F26" s="300"/>
      <c r="G26" s="304"/>
    </row>
    <row r="27" spans="1:7" ht="12.75">
      <c r="A27" s="300" t="s">
        <v>499</v>
      </c>
      <c r="B27" s="301"/>
      <c r="C27" s="306" t="s">
        <v>486</v>
      </c>
      <c r="D27" s="454"/>
      <c r="E27" s="300"/>
      <c r="F27" s="300"/>
      <c r="G27" s="304"/>
    </row>
    <row r="28" spans="1:7" ht="12.75">
      <c r="A28" s="300" t="s">
        <v>500</v>
      </c>
      <c r="B28" s="301"/>
      <c r="C28" s="303" t="s">
        <v>487</v>
      </c>
      <c r="D28" s="454"/>
      <c r="E28" s="300"/>
      <c r="F28" s="300"/>
      <c r="G28" s="304"/>
    </row>
    <row r="29" spans="1:7" ht="12.75" customHeight="1">
      <c r="A29" s="307" t="s">
        <v>501</v>
      </c>
      <c r="B29" s="301"/>
      <c r="C29" s="303" t="s">
        <v>488</v>
      </c>
      <c r="D29" s="454"/>
      <c r="E29" s="300"/>
      <c r="F29" s="300"/>
      <c r="G29" s="304"/>
    </row>
    <row r="30" spans="1:7" ht="12.75" customHeight="1">
      <c r="A30" s="300" t="s">
        <v>502</v>
      </c>
      <c r="B30" s="301"/>
      <c r="C30" s="303" t="s">
        <v>503</v>
      </c>
      <c r="D30" s="454"/>
      <c r="E30" s="300"/>
      <c r="F30" s="300"/>
      <c r="G30" s="304"/>
    </row>
    <row r="31" spans="1:7" ht="12.75">
      <c r="A31" s="300" t="s">
        <v>504</v>
      </c>
      <c r="B31" s="301"/>
      <c r="C31" s="303" t="s">
        <v>505</v>
      </c>
      <c r="D31" s="454"/>
      <c r="E31" s="300"/>
      <c r="F31" s="300"/>
      <c r="G31" s="304"/>
    </row>
    <row r="32" spans="1:7" ht="12.75" customHeight="1">
      <c r="A32" s="308" t="s">
        <v>87</v>
      </c>
      <c r="B32" s="691" t="s">
        <v>506</v>
      </c>
      <c r="C32" s="692"/>
      <c r="D32" s="491">
        <f>D12+D18+D24</f>
        <v>17608.13</v>
      </c>
      <c r="E32" s="308"/>
      <c r="F32" s="491">
        <f>F12+F18+F24</f>
        <v>12089.08</v>
      </c>
      <c r="G32" s="309"/>
    </row>
    <row r="33" spans="1:7" ht="12.75">
      <c r="A33" s="152" t="s">
        <v>507</v>
      </c>
      <c r="B33" s="686" t="s">
        <v>508</v>
      </c>
      <c r="C33" s="686"/>
      <c r="D33" s="310"/>
      <c r="E33" s="310"/>
      <c r="F33" s="310"/>
      <c r="G33" s="310"/>
    </row>
    <row r="34" spans="1:7" ht="12.75">
      <c r="A34" s="311"/>
      <c r="B34" s="312"/>
      <c r="C34" s="312"/>
      <c r="D34" s="313"/>
      <c r="E34" s="313"/>
      <c r="F34" s="313"/>
      <c r="G34" s="313"/>
    </row>
    <row r="35" spans="1:7" ht="12.75">
      <c r="A35" s="311"/>
      <c r="B35" s="312"/>
      <c r="C35" s="312"/>
      <c r="D35" s="313"/>
      <c r="E35" s="313"/>
      <c r="F35" s="313"/>
      <c r="G35" s="313"/>
    </row>
    <row r="36" spans="1:7" ht="12.75">
      <c r="A36" s="311"/>
      <c r="B36" s="312"/>
      <c r="C36" s="296" t="s">
        <v>661</v>
      </c>
      <c r="D36" s="313"/>
      <c r="E36" s="313"/>
      <c r="F36" s="313"/>
      <c r="G36" s="313"/>
    </row>
  </sheetData>
  <sheetProtection/>
  <mergeCells count="13">
    <mergeCell ref="D2:G2"/>
    <mergeCell ref="A7:G7"/>
    <mergeCell ref="A9:A10"/>
    <mergeCell ref="B9:C10"/>
    <mergeCell ref="D9:E9"/>
    <mergeCell ref="F9:G9"/>
    <mergeCell ref="B32:C32"/>
    <mergeCell ref="B33:C33"/>
    <mergeCell ref="A5:I5"/>
    <mergeCell ref="B11:C11"/>
    <mergeCell ref="B12:C12"/>
    <mergeCell ref="B18:C18"/>
    <mergeCell ref="B24:C2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Admin</cp:lastModifiedBy>
  <cp:lastPrinted>2017-03-20T11:01:00Z</cp:lastPrinted>
  <dcterms:created xsi:type="dcterms:W3CDTF">1996-10-14T23:33:28Z</dcterms:created>
  <dcterms:modified xsi:type="dcterms:W3CDTF">2017-03-25T17:53:57Z</dcterms:modified>
  <cp:category/>
  <cp:version/>
  <cp:contentType/>
  <cp:contentStatus/>
</cp:coreProperties>
</file>